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germaine.wells\Documents\"/>
    </mc:Choice>
  </mc:AlternateContent>
  <xr:revisionPtr revIDLastSave="0" documentId="13_ncr:1_{90B4C801-4951-4C65-9357-6822E5E1E761}" xr6:coauthVersionLast="41" xr6:coauthVersionMax="41" xr10:uidLastSave="{00000000-0000-0000-0000-000000000000}"/>
  <bookViews>
    <workbookView xWindow="-120" yWindow="-120" windowWidth="25440" windowHeight="15390" tabRatio="866" xr2:uid="{00000000-000D-0000-FFFF-FFFF00000000}"/>
  </bookViews>
  <sheets>
    <sheet name="NATIONAL" sheetId="79" r:id="rId1"/>
    <sheet name="NECA1" sheetId="2" r:id="rId2"/>
    <sheet name="NECA2" sheetId="3" r:id="rId3"/>
    <sheet name="NECA3" sheetId="4" r:id="rId4"/>
    <sheet name="NECA4" sheetId="5" r:id="rId5"/>
    <sheet name="NECA5" sheetId="6" r:id="rId6"/>
    <sheet name="NECA6" sheetId="7" r:id="rId7"/>
    <sheet name="NECA7" sheetId="8" r:id="rId8"/>
    <sheet name="NECA8" sheetId="9" r:id="rId9"/>
    <sheet name="NECA9" sheetId="10" r:id="rId10"/>
    <sheet name="IBEW2" sheetId="11" r:id="rId11"/>
    <sheet name="IBEW3" sheetId="12" r:id="rId12"/>
    <sheet name="IBEW4" sheetId="13" r:id="rId13"/>
    <sheet name="IBEW5" sheetId="14" r:id="rId14"/>
    <sheet name="IBEW6" sheetId="15" r:id="rId15"/>
    <sheet name="IBEW7" sheetId="16" r:id="rId16"/>
    <sheet name="IBEW8" sheetId="17" r:id="rId17"/>
    <sheet name="IBEW9" sheetId="18" r:id="rId18"/>
    <sheet name="IBEW11" sheetId="19" r:id="rId19"/>
    <sheet name="IBEW10" sheetId="20" r:id="rId20"/>
    <sheet name="Alab" sheetId="21" r:id="rId21"/>
    <sheet name="Alas" sheetId="22" r:id="rId22"/>
    <sheet name="Ariz" sheetId="23" r:id="rId23"/>
    <sheet name="Arka" sheetId="24" r:id="rId24"/>
    <sheet name="Cali" sheetId="25" r:id="rId25"/>
    <sheet name="Colo" sheetId="26" r:id="rId26"/>
    <sheet name="Conn" sheetId="27" r:id="rId27"/>
    <sheet name="Dela" sheetId="28" r:id="rId28"/>
    <sheet name="Flor" sheetId="29" r:id="rId29"/>
    <sheet name="Geor" sheetId="30" r:id="rId30"/>
    <sheet name="Hawa" sheetId="31" r:id="rId31"/>
    <sheet name="Idah" sheetId="32" r:id="rId32"/>
    <sheet name="Illi" sheetId="33" r:id="rId33"/>
    <sheet name="Indi" sheetId="34" r:id="rId34"/>
    <sheet name="Iowa" sheetId="35" r:id="rId35"/>
    <sheet name="Kans" sheetId="36" r:id="rId36"/>
    <sheet name="Kent" sheetId="37" r:id="rId37"/>
    <sheet name="Loui" sheetId="38" r:id="rId38"/>
    <sheet name="Main" sheetId="39" r:id="rId39"/>
    <sheet name="Mary" sheetId="40" r:id="rId40"/>
    <sheet name="Mass" sheetId="41" r:id="rId41"/>
    <sheet name="Mich" sheetId="42" r:id="rId42"/>
    <sheet name="Minn" sheetId="43" r:id="rId43"/>
    <sheet name="Misi" sheetId="44" r:id="rId44"/>
    <sheet name="Miso" sheetId="45" r:id="rId45"/>
    <sheet name="Mont" sheetId="46" r:id="rId46"/>
    <sheet name="Nebr" sheetId="47" r:id="rId47"/>
    <sheet name="Neva" sheetId="48" r:id="rId48"/>
    <sheet name="NewH" sheetId="49" r:id="rId49"/>
    <sheet name="NewJ" sheetId="50" r:id="rId50"/>
    <sheet name="NewM" sheetId="51" r:id="rId51"/>
    <sheet name="NewY" sheetId="52" r:id="rId52"/>
    <sheet name="NoCa" sheetId="53" r:id="rId53"/>
    <sheet name="NoDa" sheetId="54" r:id="rId54"/>
    <sheet name="Ohio" sheetId="55" r:id="rId55"/>
    <sheet name="Okla" sheetId="56" r:id="rId56"/>
    <sheet name="Oreg" sheetId="57" r:id="rId57"/>
    <sheet name="Penn" sheetId="58" r:id="rId58"/>
    <sheet name="RhIs" sheetId="59" r:id="rId59"/>
    <sheet name="SoCa" sheetId="60" r:id="rId60"/>
    <sheet name="SoDa" sheetId="61" r:id="rId61"/>
    <sheet name="Tenn" sheetId="62" r:id="rId62"/>
    <sheet name="Texa" sheetId="63" r:id="rId63"/>
    <sheet name="Utah" sheetId="64" r:id="rId64"/>
    <sheet name="Verm" sheetId="65" r:id="rId65"/>
    <sheet name="Virg" sheetId="66" r:id="rId66"/>
    <sheet name="Wash" sheetId="67" r:id="rId67"/>
    <sheet name="WVir" sheetId="68" r:id="rId68"/>
    <sheet name="Wisc" sheetId="69" r:id="rId69"/>
    <sheet name="Wyom" sheetId="70" r:id="rId70"/>
    <sheet name="Sheet1" sheetId="113" r:id="rId71"/>
    <sheet name="Sheet2" sheetId="114" r:id="rId72"/>
    <sheet name="Sheet3" sheetId="115" r:id="rId73"/>
    <sheet name="Sheet4" sheetId="116" r:id="rId74"/>
    <sheet name="Sheet5" sheetId="117" r:id="rId75"/>
    <sheet name="Sheet6" sheetId="118" r:id="rId76"/>
    <sheet name="Sheet7" sheetId="119" r:id="rId77"/>
    <sheet name="Sheet8" sheetId="120" r:id="rId78"/>
    <sheet name="Sheet9" sheetId="121" r:id="rId79"/>
    <sheet name="Sheet10" sheetId="122" r:id="rId80"/>
    <sheet name="Data" sheetId="112" r:id="rId81"/>
  </sheets>
  <definedNames>
    <definedName name="_xlnm.Print_Area" localSheetId="20">Alab!$A$1:$L$26</definedName>
    <definedName name="_xlnm.Print_Area" localSheetId="21">Alas!$1:$26</definedName>
    <definedName name="_xlnm.Print_Area" localSheetId="22">Ariz!$1:$25</definedName>
    <definedName name="_xlnm.Print_Area" localSheetId="23">Arka!$1:$25</definedName>
    <definedName name="_xlnm.Print_Area" localSheetId="24">Cali!$1:$25</definedName>
    <definedName name="_xlnm.Print_Area" localSheetId="25">Colo!$1:$25</definedName>
    <definedName name="_xlnm.Print_Area" localSheetId="26">Conn!$1:$25</definedName>
    <definedName name="_xlnm.Print_Area" localSheetId="27">Dela!$1:$25</definedName>
    <definedName name="_xlnm.Print_Area" localSheetId="28">Flor!$1:$25</definedName>
    <definedName name="_xlnm.Print_Area" localSheetId="29">Geor!$1:$25</definedName>
    <definedName name="_xlnm.Print_Area" localSheetId="30">Hawa!$1:$25</definedName>
    <definedName name="_xlnm.Print_Area" localSheetId="12">IBEW4!$1:$25</definedName>
    <definedName name="_xlnm.Print_Area" localSheetId="31">Idah!$1:$25</definedName>
    <definedName name="_xlnm.Print_Area" localSheetId="32">Illi!$1:$25</definedName>
    <definedName name="_xlnm.Print_Area" localSheetId="33">Indi!$1:$25</definedName>
    <definedName name="_xlnm.Print_Area" localSheetId="34">Iowa!$1:$25</definedName>
    <definedName name="_xlnm.Print_Area" localSheetId="35">Kans!$1:$25</definedName>
    <definedName name="_xlnm.Print_Area" localSheetId="36">Kent!$1:$25</definedName>
    <definedName name="_xlnm.Print_Area" localSheetId="37">Loui!$1:$25</definedName>
    <definedName name="_xlnm.Print_Area" localSheetId="38">Main!$1:$25</definedName>
    <definedName name="_xlnm.Print_Area" localSheetId="39">Mary!$1:$25</definedName>
    <definedName name="_xlnm.Print_Area" localSheetId="40">Mass!$1:$25</definedName>
    <definedName name="_xlnm.Print_Area" localSheetId="41">Mich!$1:$25</definedName>
    <definedName name="_xlnm.Print_Area" localSheetId="42">Minn!$1:$25</definedName>
    <definedName name="_xlnm.Print_Area" localSheetId="43">Misi!$1:$25</definedName>
    <definedName name="_xlnm.Print_Area" localSheetId="44">Miso!$1:$25</definedName>
    <definedName name="_xlnm.Print_Area" localSheetId="45">Mont!$1:$25</definedName>
    <definedName name="_xlnm.Print_Area" localSheetId="0">NATIONAL!$B$1:$R$257</definedName>
    <definedName name="_xlnm.Print_Area" localSheetId="46">Nebr!$1:$25</definedName>
    <definedName name="_xlnm.Print_Area" localSheetId="4">NECA4!$1:$25</definedName>
    <definedName name="_xlnm.Print_Area" localSheetId="5">NECA5!$1:$25</definedName>
    <definedName name="_xlnm.Print_Area" localSheetId="6">NECA6!$1:$25</definedName>
    <definedName name="_xlnm.Print_Area" localSheetId="7">NECA7!$1:$25</definedName>
    <definedName name="_xlnm.Print_Area" localSheetId="8">NECA8!$1:$27</definedName>
    <definedName name="_xlnm.Print_Area" localSheetId="9">NECA9!$1:$25</definedName>
    <definedName name="_xlnm.Print_Area" localSheetId="47">Neva!$1:$25</definedName>
    <definedName name="_xlnm.Print_Area" localSheetId="48">NewH!$1:$25</definedName>
    <definedName name="_xlnm.Print_Area" localSheetId="49">NewJ!$1:$25</definedName>
    <definedName name="_xlnm.Print_Area" localSheetId="50">NewM!$1:$25</definedName>
    <definedName name="_xlnm.Print_Area" localSheetId="51">NewY!$1:$25</definedName>
    <definedName name="_xlnm.Print_Area" localSheetId="52">NoCa!$1:$25</definedName>
    <definedName name="_xlnm.Print_Area" localSheetId="53">NoDa!$1:$25</definedName>
    <definedName name="_xlnm.Print_Area" localSheetId="54">Ohio!$1:$25</definedName>
    <definedName name="_xlnm.Print_Area" localSheetId="55">Okla!$1:$25</definedName>
    <definedName name="_xlnm.Print_Area" localSheetId="56">Oreg!$1:$25</definedName>
    <definedName name="_xlnm.Print_Area" localSheetId="57">Penn!$1:$25</definedName>
    <definedName name="_xlnm.Print_Area" localSheetId="58">RhIs!$1:$25</definedName>
    <definedName name="_xlnm.Print_Area" localSheetId="59">SoCa!$1:$25</definedName>
    <definedName name="_xlnm.Print_Area" localSheetId="60">SoDa!$1:$25</definedName>
    <definedName name="_xlnm.Print_Area" localSheetId="61">Tenn!$1:$25</definedName>
    <definedName name="_xlnm.Print_Area" localSheetId="62">Texa!$1:$25</definedName>
    <definedName name="_xlnm.Print_Area" localSheetId="63">Utah!$1:$25</definedName>
    <definedName name="_xlnm.Print_Area" localSheetId="64">Verm!$1:$25</definedName>
    <definedName name="_xlnm.Print_Area" localSheetId="65">Virg!$1:$25</definedName>
    <definedName name="_xlnm.Print_Area" localSheetId="66">Wash!$1:$25</definedName>
    <definedName name="_xlnm.Print_Area" localSheetId="68">Wisc!$1:$25</definedName>
    <definedName name="_xlnm.Print_Area" localSheetId="67">WVir!$1:$25</definedName>
    <definedName name="_xlnm.Print_Area" localSheetId="69">Wyom!$1:$25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T114" i="79" l="1"/>
  <c r="BT115" i="79"/>
  <c r="BT108" i="79"/>
  <c r="BT109" i="79"/>
  <c r="BT101" i="79"/>
  <c r="BT102" i="79"/>
  <c r="P20" i="20" l="1"/>
  <c r="P14" i="20"/>
  <c r="P12" i="20"/>
  <c r="P6" i="20"/>
  <c r="P5" i="20"/>
  <c r="K24" i="112" s="1"/>
  <c r="P20" i="19"/>
  <c r="M23" i="112" s="1"/>
  <c r="P14" i="19"/>
  <c r="P12" i="19"/>
  <c r="P6" i="19"/>
  <c r="P5" i="19"/>
  <c r="K23" i="112" s="1"/>
  <c r="P20" i="18"/>
  <c r="P14" i="18"/>
  <c r="P12" i="18"/>
  <c r="P6" i="18"/>
  <c r="P5" i="18"/>
  <c r="K22" i="112" s="1"/>
  <c r="P20" i="17"/>
  <c r="P14" i="17"/>
  <c r="P12" i="17"/>
  <c r="P6" i="17"/>
  <c r="P5" i="17"/>
  <c r="K21" i="112" s="1"/>
  <c r="P20" i="16"/>
  <c r="P14" i="16"/>
  <c r="P12" i="16"/>
  <c r="P6" i="16"/>
  <c r="P5" i="16"/>
  <c r="K20" i="112" s="1"/>
  <c r="P20" i="15"/>
  <c r="P14" i="15"/>
  <c r="P12" i="15"/>
  <c r="P6" i="15"/>
  <c r="P5" i="15"/>
  <c r="K19" i="112" s="1"/>
  <c r="P20" i="14"/>
  <c r="P14" i="14"/>
  <c r="P12" i="14"/>
  <c r="P6" i="14"/>
  <c r="P5" i="14"/>
  <c r="K18" i="112" s="1"/>
  <c r="P20" i="13"/>
  <c r="P14" i="13"/>
  <c r="P12" i="13"/>
  <c r="P6" i="13"/>
  <c r="P5" i="13"/>
  <c r="K17" i="112" s="1"/>
  <c r="P20" i="12"/>
  <c r="M16" i="112" s="1"/>
  <c r="P14" i="12"/>
  <c r="P12" i="12"/>
  <c r="P6" i="12"/>
  <c r="P5" i="12"/>
  <c r="K16" i="112" s="1"/>
  <c r="P20" i="11"/>
  <c r="P14" i="11"/>
  <c r="P12" i="11"/>
  <c r="P6" i="11"/>
  <c r="P5" i="11"/>
  <c r="K15" i="112" s="1"/>
  <c r="P20" i="10"/>
  <c r="P21" i="10" s="1"/>
  <c r="P14" i="10"/>
  <c r="P12" i="10"/>
  <c r="P13" i="10" s="1"/>
  <c r="P6" i="10"/>
  <c r="P5" i="10"/>
  <c r="K10" i="112" s="1"/>
  <c r="P20" i="9"/>
  <c r="P21" i="9" s="1"/>
  <c r="P14" i="9"/>
  <c r="P12" i="9"/>
  <c r="P13" i="9" s="1"/>
  <c r="P6" i="9"/>
  <c r="P5" i="9"/>
  <c r="K9" i="112" s="1"/>
  <c r="P20" i="8"/>
  <c r="P21" i="8" s="1"/>
  <c r="P14" i="8"/>
  <c r="P12" i="8"/>
  <c r="P13" i="8" s="1"/>
  <c r="P6" i="8"/>
  <c r="P5" i="8"/>
  <c r="K8" i="112" s="1"/>
  <c r="P20" i="7"/>
  <c r="P21" i="7" s="1"/>
  <c r="P14" i="7"/>
  <c r="P12" i="7"/>
  <c r="P13" i="7" s="1"/>
  <c r="P6" i="7"/>
  <c r="P5" i="7"/>
  <c r="K7" i="112" s="1"/>
  <c r="P20" i="6"/>
  <c r="P21" i="6" s="1"/>
  <c r="P14" i="6"/>
  <c r="P12" i="6"/>
  <c r="P13" i="6" s="1"/>
  <c r="P6" i="6"/>
  <c r="P5" i="6"/>
  <c r="K6" i="112" s="1"/>
  <c r="P20" i="5"/>
  <c r="P21" i="5" s="1"/>
  <c r="P14" i="5"/>
  <c r="P12" i="5"/>
  <c r="P13" i="5" s="1"/>
  <c r="P6" i="5"/>
  <c r="P5" i="5"/>
  <c r="K5" i="112" s="1"/>
  <c r="P20" i="4"/>
  <c r="P21" i="4" s="1"/>
  <c r="P14" i="4"/>
  <c r="P12" i="4"/>
  <c r="P13" i="4" s="1"/>
  <c r="P6" i="4"/>
  <c r="P5" i="4"/>
  <c r="K4" i="112" s="1"/>
  <c r="P20" i="3"/>
  <c r="P21" i="3" s="1"/>
  <c r="P14" i="3"/>
  <c r="P12" i="3"/>
  <c r="P13" i="3" s="1"/>
  <c r="P6" i="3"/>
  <c r="P5" i="3"/>
  <c r="K3" i="112" s="1"/>
  <c r="P20" i="2"/>
  <c r="P21" i="2" s="1"/>
  <c r="P14" i="2"/>
  <c r="P12" i="2"/>
  <c r="P13" i="2" s="1"/>
  <c r="P6" i="2"/>
  <c r="P5" i="2"/>
  <c r="K2" i="112" s="1"/>
  <c r="P16" i="2" l="1"/>
  <c r="P13" i="13"/>
  <c r="P15" i="13" s="1"/>
  <c r="L17" i="112"/>
  <c r="P21" i="13"/>
  <c r="M17" i="112"/>
  <c r="P7" i="16"/>
  <c r="P21" i="19"/>
  <c r="P13" i="19"/>
  <c r="P16" i="19" s="1"/>
  <c r="P17" i="19" s="1"/>
  <c r="L23" i="112"/>
  <c r="L8" i="112"/>
  <c r="P7" i="19"/>
  <c r="M8" i="112"/>
  <c r="P7" i="5"/>
  <c r="P21" i="15"/>
  <c r="M19" i="112"/>
  <c r="L5" i="112"/>
  <c r="P7" i="15"/>
  <c r="P13" i="15"/>
  <c r="P16" i="15" s="1"/>
  <c r="P17" i="15" s="1"/>
  <c r="L19" i="112"/>
  <c r="M5" i="112"/>
  <c r="M10" i="112"/>
  <c r="L10" i="112"/>
  <c r="P13" i="12"/>
  <c r="P16" i="12" s="1"/>
  <c r="P17" i="12" s="1"/>
  <c r="L16" i="112"/>
  <c r="P7" i="3"/>
  <c r="P7" i="12"/>
  <c r="P21" i="12"/>
  <c r="L3" i="112"/>
  <c r="M3" i="112"/>
  <c r="P21" i="11"/>
  <c r="M15" i="112"/>
  <c r="L2" i="112"/>
  <c r="P13" i="11"/>
  <c r="P16" i="11" s="1"/>
  <c r="P17" i="11" s="1"/>
  <c r="L15" i="112"/>
  <c r="P7" i="2"/>
  <c r="M2" i="112"/>
  <c r="P13" i="17"/>
  <c r="P15" i="17" s="1"/>
  <c r="L21" i="112"/>
  <c r="L9" i="112"/>
  <c r="P21" i="17"/>
  <c r="M21" i="112"/>
  <c r="M9" i="112"/>
  <c r="P8" i="18"/>
  <c r="P9" i="18" s="1"/>
  <c r="P13" i="20"/>
  <c r="P15" i="20" s="1"/>
  <c r="L24" i="112"/>
  <c r="P21" i="20"/>
  <c r="M24" i="112"/>
  <c r="L6" i="112"/>
  <c r="K25" i="112"/>
  <c r="M6" i="112"/>
  <c r="P13" i="16"/>
  <c r="P15" i="16" s="1"/>
  <c r="L20" i="112"/>
  <c r="P21" i="16"/>
  <c r="M20" i="112"/>
  <c r="P13" i="18"/>
  <c r="P16" i="18" s="1"/>
  <c r="P17" i="18" s="1"/>
  <c r="L22" i="112"/>
  <c r="P21" i="18"/>
  <c r="M22" i="112"/>
  <c r="L7" i="112"/>
  <c r="M7" i="112"/>
  <c r="K11" i="112"/>
  <c r="Q229" i="79" s="1"/>
  <c r="L4" i="112"/>
  <c r="P21" i="14"/>
  <c r="M18" i="112"/>
  <c r="M4" i="112"/>
  <c r="P13" i="14"/>
  <c r="P16" i="14" s="1"/>
  <c r="P17" i="14" s="1"/>
  <c r="L18" i="112"/>
  <c r="P8" i="13"/>
  <c r="P9" i="13" s="1"/>
  <c r="P8" i="17"/>
  <c r="P9" i="17" s="1"/>
  <c r="P8" i="2"/>
  <c r="P9" i="2" s="1"/>
  <c r="P16" i="13"/>
  <c r="P17" i="13" s="1"/>
  <c r="P8" i="14"/>
  <c r="P9" i="14" s="1"/>
  <c r="P8" i="16"/>
  <c r="P9" i="16" s="1"/>
  <c r="P8" i="3"/>
  <c r="P9" i="3" s="1"/>
  <c r="P16" i="4"/>
  <c r="P17" i="4" s="1"/>
  <c r="P8" i="5"/>
  <c r="P9" i="5" s="1"/>
  <c r="P8" i="7"/>
  <c r="P9" i="7" s="1"/>
  <c r="P16" i="8"/>
  <c r="P17" i="8" s="1"/>
  <c r="P8" i="9"/>
  <c r="P9" i="9" s="1"/>
  <c r="P8" i="11"/>
  <c r="P9" i="11" s="1"/>
  <c r="P16" i="3"/>
  <c r="P17" i="3" s="1"/>
  <c r="P16" i="5"/>
  <c r="P17" i="5" s="1"/>
  <c r="P8" i="6"/>
  <c r="P9" i="6" s="1"/>
  <c r="P16" i="7"/>
  <c r="P17" i="7" s="1"/>
  <c r="P8" i="8"/>
  <c r="P9" i="8" s="1"/>
  <c r="P16" i="9"/>
  <c r="P17" i="9" s="1"/>
  <c r="P8" i="10"/>
  <c r="P9" i="10" s="1"/>
  <c r="P8" i="20"/>
  <c r="P9" i="20" s="1"/>
  <c r="P8" i="19"/>
  <c r="P9" i="19" s="1"/>
  <c r="P7" i="18"/>
  <c r="P7" i="17"/>
  <c r="P8" i="15"/>
  <c r="P9" i="15" s="1"/>
  <c r="P7" i="14"/>
  <c r="P7" i="13"/>
  <c r="P8" i="12"/>
  <c r="P9" i="12" s="1"/>
  <c r="P7" i="11"/>
  <c r="P7" i="10"/>
  <c r="P7" i="9"/>
  <c r="P7" i="8"/>
  <c r="P7" i="7"/>
  <c r="P7" i="6"/>
  <c r="P7" i="20"/>
  <c r="P15" i="15"/>
  <c r="P15" i="10"/>
  <c r="P16" i="10"/>
  <c r="P17" i="10" s="1"/>
  <c r="P15" i="9"/>
  <c r="P15" i="8"/>
  <c r="P15" i="7"/>
  <c r="P15" i="6"/>
  <c r="P16" i="6"/>
  <c r="P17" i="6" s="1"/>
  <c r="P15" i="5"/>
  <c r="P8" i="4"/>
  <c r="P9" i="4" s="1"/>
  <c r="P15" i="4"/>
  <c r="P7" i="4"/>
  <c r="P15" i="3"/>
  <c r="P15" i="2"/>
  <c r="J25" i="112"/>
  <c r="J11" i="112"/>
  <c r="H25" i="112"/>
  <c r="G25" i="112"/>
  <c r="H11" i="112"/>
  <c r="G11" i="112"/>
  <c r="P16" i="20" l="1"/>
  <c r="P17" i="20" s="1"/>
  <c r="P15" i="12"/>
  <c r="P15" i="18"/>
  <c r="P16" i="16"/>
  <c r="P17" i="16" s="1"/>
  <c r="P15" i="19"/>
  <c r="P16" i="17"/>
  <c r="P17" i="17" s="1"/>
  <c r="M11" i="112"/>
  <c r="Q244" i="79" s="1"/>
  <c r="P15" i="11"/>
  <c r="L11" i="112"/>
  <c r="Q236" i="79" s="1"/>
  <c r="L25" i="112"/>
  <c r="M25" i="112"/>
  <c r="P15" i="14"/>
  <c r="P6" i="70"/>
  <c r="P7" i="70" s="1"/>
  <c r="P13" i="70"/>
  <c r="P14" i="70"/>
  <c r="P21" i="70"/>
  <c r="P6" i="69"/>
  <c r="P8" i="69" s="1"/>
  <c r="P9" i="69" s="1"/>
  <c r="P13" i="69"/>
  <c r="P14" i="69"/>
  <c r="P15" i="69" s="1"/>
  <c r="P21" i="69"/>
  <c r="P6" i="68"/>
  <c r="P8" i="68" s="1"/>
  <c r="P9" i="68" s="1"/>
  <c r="P13" i="68"/>
  <c r="P14" i="68"/>
  <c r="P21" i="68"/>
  <c r="P6" i="67"/>
  <c r="P8" i="67" s="1"/>
  <c r="P9" i="67" s="1"/>
  <c r="P13" i="67"/>
  <c r="P14" i="67"/>
  <c r="P15" i="67" s="1"/>
  <c r="P21" i="67"/>
  <c r="P6" i="66"/>
  <c r="P8" i="66" s="1"/>
  <c r="P9" i="66" s="1"/>
  <c r="P13" i="66"/>
  <c r="P14" i="66"/>
  <c r="P21" i="66"/>
  <c r="P6" i="65"/>
  <c r="P8" i="65" s="1"/>
  <c r="P9" i="65" s="1"/>
  <c r="P13" i="65"/>
  <c r="P14" i="65"/>
  <c r="P21" i="65"/>
  <c r="P6" i="64"/>
  <c r="P8" i="64" s="1"/>
  <c r="P9" i="64" s="1"/>
  <c r="P13" i="64"/>
  <c r="P14" i="64"/>
  <c r="P21" i="64"/>
  <c r="P6" i="63"/>
  <c r="P7" i="63" s="1"/>
  <c r="P13" i="63"/>
  <c r="P14" i="63"/>
  <c r="P21" i="63"/>
  <c r="P6" i="62"/>
  <c r="P8" i="62" s="1"/>
  <c r="P9" i="62" s="1"/>
  <c r="P13" i="62"/>
  <c r="P14" i="62"/>
  <c r="P21" i="62"/>
  <c r="P6" i="61"/>
  <c r="P8" i="61" s="1"/>
  <c r="P9" i="61" s="1"/>
  <c r="P13" i="61"/>
  <c r="P14" i="61"/>
  <c r="P15" i="61" s="1"/>
  <c r="P21" i="61"/>
  <c r="P6" i="60"/>
  <c r="P7" i="60" s="1"/>
  <c r="P13" i="60"/>
  <c r="P14" i="60"/>
  <c r="P21" i="60"/>
  <c r="P6" i="59"/>
  <c r="P8" i="59" s="1"/>
  <c r="P9" i="59" s="1"/>
  <c r="P13" i="59"/>
  <c r="P14" i="59"/>
  <c r="P15" i="59" s="1"/>
  <c r="P21" i="59"/>
  <c r="P6" i="58"/>
  <c r="P8" i="58" s="1"/>
  <c r="P9" i="58" s="1"/>
  <c r="P13" i="58"/>
  <c r="P14" i="58"/>
  <c r="P21" i="58"/>
  <c r="P6" i="57"/>
  <c r="P7" i="57" s="1"/>
  <c r="P13" i="57"/>
  <c r="P14" i="57"/>
  <c r="P21" i="57"/>
  <c r="P6" i="56"/>
  <c r="P8" i="56" s="1"/>
  <c r="P9" i="56" s="1"/>
  <c r="P13" i="56"/>
  <c r="P14" i="56"/>
  <c r="P21" i="56"/>
  <c r="P6" i="55"/>
  <c r="P8" i="55" s="1"/>
  <c r="P9" i="55" s="1"/>
  <c r="P13" i="55"/>
  <c r="P14" i="55"/>
  <c r="P21" i="55"/>
  <c r="P6" i="54"/>
  <c r="P8" i="54" s="1"/>
  <c r="P9" i="54" s="1"/>
  <c r="P13" i="54"/>
  <c r="P14" i="54"/>
  <c r="P21" i="54"/>
  <c r="P6" i="53"/>
  <c r="P8" i="53" s="1"/>
  <c r="P9" i="53" s="1"/>
  <c r="P13" i="53"/>
  <c r="P14" i="53"/>
  <c r="P21" i="53"/>
  <c r="P6" i="52"/>
  <c r="P7" i="52" s="1"/>
  <c r="P13" i="52"/>
  <c r="P14" i="52"/>
  <c r="P21" i="52"/>
  <c r="P6" i="51"/>
  <c r="P7" i="51" s="1"/>
  <c r="P13" i="51"/>
  <c r="P14" i="51"/>
  <c r="P21" i="51"/>
  <c r="P6" i="50"/>
  <c r="P7" i="50" s="1"/>
  <c r="P13" i="50"/>
  <c r="P14" i="50"/>
  <c r="P21" i="50"/>
  <c r="P6" i="49"/>
  <c r="P7" i="49" s="1"/>
  <c r="P13" i="49"/>
  <c r="P14" i="49"/>
  <c r="P21" i="49"/>
  <c r="P6" i="48"/>
  <c r="P8" i="48" s="1"/>
  <c r="P9" i="48" s="1"/>
  <c r="P13" i="48"/>
  <c r="P14" i="48"/>
  <c r="P21" i="48"/>
  <c r="P6" i="47"/>
  <c r="P8" i="47" s="1"/>
  <c r="P9" i="47" s="1"/>
  <c r="P13" i="47"/>
  <c r="P14" i="47"/>
  <c r="P21" i="47"/>
  <c r="P6" i="46"/>
  <c r="P8" i="46" s="1"/>
  <c r="P9" i="46" s="1"/>
  <c r="P13" i="46"/>
  <c r="P14" i="46"/>
  <c r="P21" i="46"/>
  <c r="P6" i="45"/>
  <c r="P8" i="45" s="1"/>
  <c r="P9" i="45" s="1"/>
  <c r="P13" i="45"/>
  <c r="P14" i="45"/>
  <c r="P21" i="45"/>
  <c r="P6" i="44"/>
  <c r="P8" i="44" s="1"/>
  <c r="P9" i="44" s="1"/>
  <c r="P13" i="44"/>
  <c r="P14" i="44"/>
  <c r="P21" i="44"/>
  <c r="P6" i="43"/>
  <c r="P8" i="43" s="1"/>
  <c r="P9" i="43" s="1"/>
  <c r="P13" i="43"/>
  <c r="P14" i="43"/>
  <c r="P21" i="43"/>
  <c r="P6" i="42"/>
  <c r="P7" i="42" s="1"/>
  <c r="P13" i="42"/>
  <c r="P14" i="42"/>
  <c r="P21" i="42"/>
  <c r="P6" i="41"/>
  <c r="P8" i="41" s="1"/>
  <c r="P9" i="41" s="1"/>
  <c r="P13" i="41"/>
  <c r="P14" i="41"/>
  <c r="P21" i="41"/>
  <c r="P6" i="40"/>
  <c r="P8" i="40" s="1"/>
  <c r="P9" i="40" s="1"/>
  <c r="P13" i="40"/>
  <c r="P14" i="40"/>
  <c r="P21" i="40"/>
  <c r="P6" i="39"/>
  <c r="P8" i="39" s="1"/>
  <c r="P9" i="39" s="1"/>
  <c r="P13" i="39"/>
  <c r="P14" i="39"/>
  <c r="P21" i="39"/>
  <c r="P6" i="38"/>
  <c r="P8" i="38" s="1"/>
  <c r="P9" i="38" s="1"/>
  <c r="P13" i="38"/>
  <c r="P14" i="38"/>
  <c r="P21" i="38"/>
  <c r="P6" i="37"/>
  <c r="P8" i="37" s="1"/>
  <c r="P9" i="37" s="1"/>
  <c r="P13" i="37"/>
  <c r="P14" i="37"/>
  <c r="P15" i="37" s="1"/>
  <c r="P21" i="37"/>
  <c r="P6" i="36"/>
  <c r="P8" i="36" s="1"/>
  <c r="P9" i="36" s="1"/>
  <c r="P13" i="36"/>
  <c r="P14" i="36"/>
  <c r="P21" i="36"/>
  <c r="P6" i="35"/>
  <c r="P8" i="35" s="1"/>
  <c r="P9" i="35" s="1"/>
  <c r="P13" i="35"/>
  <c r="P14" i="35"/>
  <c r="P21" i="35"/>
  <c r="P15" i="56" l="1"/>
  <c r="P15" i="58"/>
  <c r="P16" i="60"/>
  <c r="P17" i="60" s="1"/>
  <c r="P15" i="62"/>
  <c r="P15" i="66"/>
  <c r="P15" i="70"/>
  <c r="P15" i="68"/>
  <c r="P15" i="65"/>
  <c r="P15" i="64"/>
  <c r="P15" i="57"/>
  <c r="P15" i="55"/>
  <c r="P15" i="54"/>
  <c r="P15" i="53"/>
  <c r="P15" i="43"/>
  <c r="P15" i="41"/>
  <c r="P15" i="40"/>
  <c r="P15" i="39"/>
  <c r="P7" i="40"/>
  <c r="P7" i="67"/>
  <c r="P16" i="57"/>
  <c r="P17" i="57" s="1"/>
  <c r="P7" i="58"/>
  <c r="P7" i="48"/>
  <c r="P8" i="52"/>
  <c r="P9" i="52" s="1"/>
  <c r="P7" i="68"/>
  <c r="P7" i="46"/>
  <c r="P16" i="48"/>
  <c r="P17" i="48" s="1"/>
  <c r="P7" i="53"/>
  <c r="P7" i="62"/>
  <c r="P15" i="63"/>
  <c r="P7" i="36"/>
  <c r="P16" i="38"/>
  <c r="P17" i="38" s="1"/>
  <c r="P7" i="56"/>
  <c r="P7" i="64"/>
  <c r="P7" i="69"/>
  <c r="P7" i="38"/>
  <c r="P8" i="49"/>
  <c r="P9" i="49" s="1"/>
  <c r="P7" i="65"/>
  <c r="P16" i="52"/>
  <c r="P17" i="52" s="1"/>
  <c r="P8" i="60"/>
  <c r="P9" i="60" s="1"/>
  <c r="P16" i="40"/>
  <c r="P17" i="40" s="1"/>
  <c r="P16" i="56"/>
  <c r="P17" i="56" s="1"/>
  <c r="P7" i="44"/>
  <c r="P15" i="60"/>
  <c r="P7" i="66"/>
  <c r="P15" i="52"/>
  <c r="P15" i="48"/>
  <c r="P15" i="47"/>
  <c r="P15" i="45"/>
  <c r="P16" i="42"/>
  <c r="P17" i="42" s="1"/>
  <c r="P15" i="51"/>
  <c r="P16" i="54"/>
  <c r="P17" i="54" s="1"/>
  <c r="P16" i="64"/>
  <c r="P17" i="64" s="1"/>
  <c r="P16" i="66"/>
  <c r="P17" i="66" s="1"/>
  <c r="P16" i="68"/>
  <c r="P17" i="68" s="1"/>
  <c r="P16" i="35"/>
  <c r="P17" i="35" s="1"/>
  <c r="P7" i="37"/>
  <c r="P7" i="39"/>
  <c r="P7" i="41"/>
  <c r="P7" i="45"/>
  <c r="P7" i="47"/>
  <c r="P15" i="49"/>
  <c r="P16" i="50"/>
  <c r="P17" i="50" s="1"/>
  <c r="P7" i="54"/>
  <c r="P7" i="55"/>
  <c r="P8" i="57"/>
  <c r="P9" i="57" s="1"/>
  <c r="P7" i="59"/>
  <c r="P16" i="61"/>
  <c r="P17" i="61" s="1"/>
  <c r="P16" i="70"/>
  <c r="P17" i="70" s="1"/>
  <c r="P15" i="36"/>
  <c r="P16" i="41"/>
  <c r="P17" i="41" s="1"/>
  <c r="P15" i="44"/>
  <c r="P16" i="45"/>
  <c r="P17" i="45" s="1"/>
  <c r="P7" i="35"/>
  <c r="P7" i="43"/>
  <c r="P16" i="55"/>
  <c r="P17" i="55" s="1"/>
  <c r="P7" i="61"/>
  <c r="P8" i="70"/>
  <c r="P9" i="70" s="1"/>
  <c r="P16" i="69"/>
  <c r="P17" i="69" s="1"/>
  <c r="P16" i="67"/>
  <c r="P17" i="67" s="1"/>
  <c r="P16" i="65"/>
  <c r="P17" i="65" s="1"/>
  <c r="P16" i="63"/>
  <c r="P17" i="63" s="1"/>
  <c r="P8" i="63"/>
  <c r="P9" i="63" s="1"/>
  <c r="P16" i="62"/>
  <c r="P17" i="62" s="1"/>
  <c r="P16" i="59"/>
  <c r="P17" i="59" s="1"/>
  <c r="P16" i="58"/>
  <c r="P17" i="58" s="1"/>
  <c r="P16" i="53"/>
  <c r="P17" i="53" s="1"/>
  <c r="P16" i="51"/>
  <c r="P17" i="51" s="1"/>
  <c r="P8" i="51"/>
  <c r="P9" i="51" s="1"/>
  <c r="P15" i="50"/>
  <c r="P8" i="50"/>
  <c r="P9" i="50" s="1"/>
  <c r="P16" i="49"/>
  <c r="P17" i="49" s="1"/>
  <c r="P16" i="47"/>
  <c r="P17" i="47" s="1"/>
  <c r="P15" i="46"/>
  <c r="P16" i="46"/>
  <c r="P17" i="46" s="1"/>
  <c r="P16" i="44"/>
  <c r="P17" i="44" s="1"/>
  <c r="P16" i="43"/>
  <c r="P17" i="43" s="1"/>
  <c r="P15" i="42"/>
  <c r="P8" i="42"/>
  <c r="P9" i="42" s="1"/>
  <c r="P16" i="39"/>
  <c r="P17" i="39" s="1"/>
  <c r="P15" i="38"/>
  <c r="P16" i="37"/>
  <c r="P17" i="37" s="1"/>
  <c r="P16" i="36"/>
  <c r="P17" i="36" s="1"/>
  <c r="P15" i="35"/>
  <c r="P6" i="34"/>
  <c r="P8" i="34" s="1"/>
  <c r="P9" i="34" s="1"/>
  <c r="P13" i="34"/>
  <c r="P14" i="34"/>
  <c r="P21" i="34"/>
  <c r="P6" i="33"/>
  <c r="P7" i="33" s="1"/>
  <c r="P13" i="33"/>
  <c r="P14" i="33"/>
  <c r="P21" i="33"/>
  <c r="P6" i="32"/>
  <c r="P8" i="32" s="1"/>
  <c r="P9" i="32" s="1"/>
  <c r="P13" i="32"/>
  <c r="P14" i="32"/>
  <c r="P21" i="32"/>
  <c r="P6" i="31"/>
  <c r="P8" i="31" s="1"/>
  <c r="P9" i="31" s="1"/>
  <c r="P13" i="31"/>
  <c r="P14" i="31"/>
  <c r="P21" i="31"/>
  <c r="P6" i="30"/>
  <c r="P8" i="30" s="1"/>
  <c r="P9" i="30" s="1"/>
  <c r="P13" i="30"/>
  <c r="P14" i="30"/>
  <c r="P15" i="30" s="1"/>
  <c r="P21" i="30"/>
  <c r="P6" i="29"/>
  <c r="P7" i="29" s="1"/>
  <c r="P13" i="29"/>
  <c r="P14" i="29"/>
  <c r="P21" i="29"/>
  <c r="P6" i="28"/>
  <c r="P7" i="28" s="1"/>
  <c r="P13" i="28"/>
  <c r="P14" i="28"/>
  <c r="P21" i="28"/>
  <c r="P6" i="27"/>
  <c r="P8" i="27" s="1"/>
  <c r="P9" i="27" s="1"/>
  <c r="P13" i="27"/>
  <c r="P14" i="27"/>
  <c r="P21" i="27"/>
  <c r="P6" i="26"/>
  <c r="P8" i="26" s="1"/>
  <c r="P9" i="26" s="1"/>
  <c r="P13" i="26"/>
  <c r="P14" i="26"/>
  <c r="P21" i="26"/>
  <c r="P6" i="25"/>
  <c r="P7" i="25" s="1"/>
  <c r="P13" i="25"/>
  <c r="P14" i="25"/>
  <c r="P21" i="25"/>
  <c r="P6" i="24"/>
  <c r="P8" i="24" s="1"/>
  <c r="P9" i="24" s="1"/>
  <c r="P13" i="24"/>
  <c r="P14" i="24"/>
  <c r="P15" i="24" s="1"/>
  <c r="P21" i="24"/>
  <c r="P6" i="23"/>
  <c r="P8" i="23" s="1"/>
  <c r="P9" i="23" s="1"/>
  <c r="P13" i="23"/>
  <c r="P14" i="23"/>
  <c r="P21" i="23"/>
  <c r="P6" i="22"/>
  <c r="P8" i="22" s="1"/>
  <c r="P9" i="22" s="1"/>
  <c r="P13" i="22"/>
  <c r="P14" i="22"/>
  <c r="P21" i="22"/>
  <c r="P6" i="21"/>
  <c r="P7" i="21" s="1"/>
  <c r="P13" i="21"/>
  <c r="P14" i="21"/>
  <c r="P21" i="21"/>
  <c r="Q238" i="79"/>
  <c r="Q146" i="79" s="1"/>
  <c r="Q230" i="79"/>
  <c r="Q169" i="79"/>
  <c r="Q170" i="79"/>
  <c r="Q171" i="79"/>
  <c r="Q172" i="79"/>
  <c r="Q173" i="79"/>
  <c r="V170" i="79" l="1"/>
  <c r="W170" i="79" s="1"/>
  <c r="S170" i="79"/>
  <c r="T170" i="79" s="1"/>
  <c r="S173" i="79"/>
  <c r="T173" i="79" s="1"/>
  <c r="V173" i="79"/>
  <c r="W173" i="79" s="1"/>
  <c r="S172" i="79"/>
  <c r="T172" i="79" s="1"/>
  <c r="V172" i="79"/>
  <c r="W172" i="79" s="1"/>
  <c r="V171" i="79"/>
  <c r="W171" i="79" s="1"/>
  <c r="S171" i="79"/>
  <c r="T171" i="79" s="1"/>
  <c r="S169" i="79"/>
  <c r="T169" i="79" s="1"/>
  <c r="V169" i="79"/>
  <c r="W169" i="79" s="1"/>
  <c r="BU109" i="79"/>
  <c r="Y146" i="79"/>
  <c r="Z146" i="79" s="1"/>
  <c r="P15" i="26"/>
  <c r="P15" i="23"/>
  <c r="P15" i="22"/>
  <c r="V146" i="79"/>
  <c r="W146" i="79" s="1"/>
  <c r="S146" i="79"/>
  <c r="T146" i="79" s="1"/>
  <c r="BG111" i="79"/>
  <c r="BJ111" i="79"/>
  <c r="Q134" i="79"/>
  <c r="V134" i="79" s="1"/>
  <c r="W134" i="79" s="1"/>
  <c r="P16" i="22"/>
  <c r="P17" i="22" s="1"/>
  <c r="P7" i="22"/>
  <c r="P7" i="24"/>
  <c r="P7" i="31"/>
  <c r="P7" i="26"/>
  <c r="P15" i="29"/>
  <c r="P16" i="26"/>
  <c r="P17" i="26" s="1"/>
  <c r="P8" i="29"/>
  <c r="P9" i="29" s="1"/>
  <c r="P15" i="34"/>
  <c r="P15" i="32"/>
  <c r="P15" i="31"/>
  <c r="P15" i="28"/>
  <c r="P15" i="27"/>
  <c r="P15" i="25"/>
  <c r="P16" i="33"/>
  <c r="P17" i="33" s="1"/>
  <c r="P16" i="25"/>
  <c r="P17" i="25" s="1"/>
  <c r="P16" i="28"/>
  <c r="P17" i="28" s="1"/>
  <c r="P15" i="21"/>
  <c r="P7" i="23"/>
  <c r="P8" i="25"/>
  <c r="P9" i="25" s="1"/>
  <c r="P7" i="27"/>
  <c r="P7" i="30"/>
  <c r="P7" i="32"/>
  <c r="P7" i="34"/>
  <c r="P16" i="34"/>
  <c r="P17" i="34" s="1"/>
  <c r="P15" i="33"/>
  <c r="P8" i="33"/>
  <c r="P9" i="33" s="1"/>
  <c r="P16" i="32"/>
  <c r="P17" i="32" s="1"/>
  <c r="P16" i="31"/>
  <c r="P17" i="31" s="1"/>
  <c r="P16" i="30"/>
  <c r="P17" i="30" s="1"/>
  <c r="P16" i="29"/>
  <c r="P17" i="29" s="1"/>
  <c r="P8" i="28"/>
  <c r="P9" i="28" s="1"/>
  <c r="P16" i="27"/>
  <c r="P16" i="24"/>
  <c r="P17" i="24" s="1"/>
  <c r="P16" i="23"/>
  <c r="P17" i="23" s="1"/>
  <c r="P16" i="21"/>
  <c r="P17" i="21" s="1"/>
  <c r="P8" i="21"/>
  <c r="P9" i="21" s="1"/>
  <c r="D159" i="79"/>
  <c r="E159" i="79"/>
  <c r="F159" i="79"/>
  <c r="G159" i="79"/>
  <c r="H159" i="79"/>
  <c r="I159" i="79"/>
  <c r="J159" i="79"/>
  <c r="K159" i="79"/>
  <c r="L159" i="79"/>
  <c r="M159" i="79"/>
  <c r="N159" i="79"/>
  <c r="C159" i="79"/>
  <c r="N147" i="79"/>
  <c r="M147" i="79"/>
  <c r="L147" i="79"/>
  <c r="K147" i="79"/>
  <c r="J147" i="79"/>
  <c r="I147" i="79"/>
  <c r="H147" i="79"/>
  <c r="G147" i="79"/>
  <c r="F147" i="79"/>
  <c r="E147" i="79"/>
  <c r="D147" i="79"/>
  <c r="C147" i="79"/>
  <c r="D135" i="79"/>
  <c r="E135" i="79"/>
  <c r="F135" i="79"/>
  <c r="G135" i="79"/>
  <c r="H135" i="79"/>
  <c r="I135" i="79"/>
  <c r="J135" i="79"/>
  <c r="K135" i="79"/>
  <c r="L135" i="79"/>
  <c r="M135" i="79"/>
  <c r="N135" i="79"/>
  <c r="C135" i="79"/>
  <c r="BU102" i="79" l="1"/>
  <c r="Y134" i="79"/>
  <c r="Z134" i="79" s="1"/>
  <c r="S134" i="79"/>
  <c r="T134" i="79" s="1"/>
  <c r="BJ104" i="79"/>
  <c r="BG104" i="79"/>
  <c r="P17" i="27"/>
  <c r="P17" i="2"/>
  <c r="BG115" i="79"/>
  <c r="BG114" i="79"/>
  <c r="BQ115" i="79"/>
  <c r="BP115" i="79"/>
  <c r="BO115" i="79"/>
  <c r="BN115" i="79"/>
  <c r="BM115" i="79"/>
  <c r="BL115" i="79"/>
  <c r="BK115" i="79"/>
  <c r="BJ115" i="79"/>
  <c r="BI115" i="79"/>
  <c r="BH115" i="79"/>
  <c r="BQ114" i="79"/>
  <c r="BP114" i="79"/>
  <c r="BO114" i="79"/>
  <c r="BN114" i="79"/>
  <c r="BM114" i="79"/>
  <c r="BL114" i="79"/>
  <c r="BK114" i="79"/>
  <c r="BJ114" i="79"/>
  <c r="BI114" i="79"/>
  <c r="BH114" i="79"/>
  <c r="BR115" i="79"/>
  <c r="BR114" i="79"/>
  <c r="BG109" i="79"/>
  <c r="BG108" i="79"/>
  <c r="BG102" i="79"/>
  <c r="BG101" i="79"/>
  <c r="BH108" i="79"/>
  <c r="BI108" i="79"/>
  <c r="BJ108" i="79"/>
  <c r="BK108" i="79"/>
  <c r="BL108" i="79"/>
  <c r="BM108" i="79"/>
  <c r="BN108" i="79"/>
  <c r="BO108" i="79"/>
  <c r="BP108" i="79"/>
  <c r="BQ108" i="79"/>
  <c r="BH109" i="79"/>
  <c r="BI109" i="79"/>
  <c r="BJ109" i="79"/>
  <c r="BK109" i="79"/>
  <c r="BL109" i="79"/>
  <c r="BM109" i="79"/>
  <c r="BN109" i="79"/>
  <c r="BO109" i="79"/>
  <c r="BP109" i="79"/>
  <c r="BQ109" i="79"/>
  <c r="BR109" i="79"/>
  <c r="BR108" i="79"/>
  <c r="BH102" i="79"/>
  <c r="BI102" i="79"/>
  <c r="BJ102" i="79"/>
  <c r="BK102" i="79"/>
  <c r="BL102" i="79"/>
  <c r="BM102" i="79"/>
  <c r="BN102" i="79"/>
  <c r="BO102" i="79"/>
  <c r="BP102" i="79"/>
  <c r="BQ102" i="79"/>
  <c r="BR102" i="79"/>
  <c r="BH101" i="79"/>
  <c r="BI101" i="79"/>
  <c r="BJ101" i="79"/>
  <c r="BK101" i="79"/>
  <c r="BL101" i="79"/>
  <c r="BM101" i="79"/>
  <c r="BN101" i="79"/>
  <c r="BO101" i="79"/>
  <c r="BP101" i="79"/>
  <c r="BQ101" i="79"/>
  <c r="BR101" i="79"/>
  <c r="M16" i="33" l="1"/>
  <c r="M17" i="33" s="1"/>
  <c r="M15" i="33"/>
  <c r="BS114" i="79" l="1"/>
  <c r="Q245" i="79"/>
  <c r="Q157" i="79" s="1"/>
  <c r="BS108" i="79"/>
  <c r="Q237" i="79"/>
  <c r="BS101" i="79"/>
  <c r="Y157" i="79" l="1"/>
  <c r="Z157" i="79" s="1"/>
  <c r="BU114" i="79"/>
  <c r="V157" i="79"/>
  <c r="W157" i="79" s="1"/>
  <c r="S157" i="79"/>
  <c r="T157" i="79" s="1"/>
  <c r="BJ116" i="79"/>
  <c r="BG116" i="79"/>
  <c r="Q145" i="79"/>
  <c r="Q239" i="79"/>
  <c r="Q217" i="79" s="1"/>
  <c r="Q240" i="79"/>
  <c r="Q241" i="79" s="1"/>
  <c r="Q133" i="79"/>
  <c r="V133" i="79" s="1"/>
  <c r="W133" i="79" s="1"/>
  <c r="Q231" i="79"/>
  <c r="Q232" i="79"/>
  <c r="Q233" i="79" s="1"/>
  <c r="I16" i="112"/>
  <c r="P22" i="12" s="1"/>
  <c r="I17" i="112"/>
  <c r="P22" i="13" s="1"/>
  <c r="I18" i="112"/>
  <c r="P22" i="14" s="1"/>
  <c r="I19" i="112"/>
  <c r="P22" i="15" s="1"/>
  <c r="I20" i="112"/>
  <c r="P22" i="16" s="1"/>
  <c r="I21" i="112"/>
  <c r="P22" i="17" s="1"/>
  <c r="I22" i="112"/>
  <c r="P22" i="18" s="1"/>
  <c r="I23" i="112"/>
  <c r="P22" i="19" s="1"/>
  <c r="I24" i="112"/>
  <c r="P22" i="20" s="1"/>
  <c r="I15" i="112"/>
  <c r="P22" i="11" s="1"/>
  <c r="I3" i="112"/>
  <c r="P22" i="3" s="1"/>
  <c r="I4" i="112"/>
  <c r="P22" i="4" s="1"/>
  <c r="I5" i="112"/>
  <c r="P22" i="5" s="1"/>
  <c r="I6" i="112"/>
  <c r="P22" i="6" s="1"/>
  <c r="I7" i="112"/>
  <c r="P22" i="7" s="1"/>
  <c r="I8" i="112"/>
  <c r="P22" i="8" s="1"/>
  <c r="I9" i="112"/>
  <c r="P22" i="9" s="1"/>
  <c r="I10" i="112"/>
  <c r="P22" i="10" s="1"/>
  <c r="I2" i="112"/>
  <c r="P22" i="2" s="1"/>
  <c r="Y145" i="79" l="1"/>
  <c r="Z145" i="79" s="1"/>
  <c r="BU108" i="79"/>
  <c r="Y133" i="79"/>
  <c r="Z133" i="79" s="1"/>
  <c r="BU101" i="79"/>
  <c r="Q147" i="79"/>
  <c r="V145" i="79"/>
  <c r="W145" i="79" s="1"/>
  <c r="S145" i="79"/>
  <c r="T145" i="79" s="1"/>
  <c r="BG110" i="79"/>
  <c r="BJ110" i="79"/>
  <c r="Q135" i="79"/>
  <c r="V135" i="79" s="1"/>
  <c r="S133" i="79"/>
  <c r="T133" i="79" s="1"/>
  <c r="BG103" i="79"/>
  <c r="BJ103" i="79"/>
  <c r="P24" i="2"/>
  <c r="P25" i="2" s="1"/>
  <c r="P23" i="2"/>
  <c r="P23" i="7"/>
  <c r="P24" i="7"/>
  <c r="P25" i="7" s="1"/>
  <c r="P23" i="3"/>
  <c r="P24" i="3"/>
  <c r="P25" i="3" s="1"/>
  <c r="P23" i="14"/>
  <c r="P24" i="14"/>
  <c r="P25" i="14" s="1"/>
  <c r="P24" i="10"/>
  <c r="P25" i="10" s="1"/>
  <c r="P23" i="10"/>
  <c r="P24" i="6"/>
  <c r="P25" i="6" s="1"/>
  <c r="P23" i="6"/>
  <c r="P23" i="11"/>
  <c r="P24" i="11"/>
  <c r="P25" i="11" s="1"/>
  <c r="P24" i="17"/>
  <c r="P25" i="17" s="1"/>
  <c r="P23" i="17"/>
  <c r="P24" i="13"/>
  <c r="P25" i="13" s="1"/>
  <c r="P23" i="13"/>
  <c r="P24" i="9"/>
  <c r="P25" i="9" s="1"/>
  <c r="P23" i="9"/>
  <c r="P24" i="5"/>
  <c r="P25" i="5" s="1"/>
  <c r="P23" i="5"/>
  <c r="P24" i="20"/>
  <c r="P25" i="20" s="1"/>
  <c r="P23" i="20"/>
  <c r="P24" i="16"/>
  <c r="P25" i="16" s="1"/>
  <c r="P23" i="16"/>
  <c r="P24" i="12"/>
  <c r="P25" i="12" s="1"/>
  <c r="P23" i="12"/>
  <c r="P24" i="8"/>
  <c r="P25" i="8" s="1"/>
  <c r="P23" i="8"/>
  <c r="P23" i="4"/>
  <c r="P24" i="4"/>
  <c r="P25" i="4" s="1"/>
  <c r="P23" i="19"/>
  <c r="P24" i="19"/>
  <c r="P25" i="19" s="1"/>
  <c r="P23" i="15"/>
  <c r="P24" i="15"/>
  <c r="P25" i="15" s="1"/>
  <c r="P24" i="18"/>
  <c r="P25" i="18" s="1"/>
  <c r="P23" i="18"/>
  <c r="I11" i="112"/>
  <c r="Q246" i="79" s="1"/>
  <c r="I25" i="112"/>
  <c r="D3" i="112"/>
  <c r="P22" i="22" s="1"/>
  <c r="D4" i="112"/>
  <c r="P22" i="23" s="1"/>
  <c r="D5" i="112"/>
  <c r="P22" i="24" s="1"/>
  <c r="D6" i="112"/>
  <c r="P22" i="25" s="1"/>
  <c r="D7" i="112"/>
  <c r="P22" i="26" s="1"/>
  <c r="D8" i="112"/>
  <c r="P22" i="27" s="1"/>
  <c r="D9" i="112"/>
  <c r="P22" i="28" s="1"/>
  <c r="D10" i="112"/>
  <c r="P22" i="29" s="1"/>
  <c r="D11" i="112"/>
  <c r="P22" i="30" s="1"/>
  <c r="D12" i="112"/>
  <c r="P22" i="31" s="1"/>
  <c r="D13" i="112"/>
  <c r="P22" i="32" s="1"/>
  <c r="D14" i="112"/>
  <c r="P22" i="33" s="1"/>
  <c r="D15" i="112"/>
  <c r="P22" i="34" s="1"/>
  <c r="D16" i="112"/>
  <c r="P22" i="35" s="1"/>
  <c r="D17" i="112"/>
  <c r="P22" i="36" s="1"/>
  <c r="D18" i="112"/>
  <c r="P22" i="37" s="1"/>
  <c r="D19" i="112"/>
  <c r="P22" i="38" s="1"/>
  <c r="D20" i="112"/>
  <c r="P22" i="39" s="1"/>
  <c r="D21" i="112"/>
  <c r="P22" i="40" s="1"/>
  <c r="D22" i="112"/>
  <c r="P22" i="41" s="1"/>
  <c r="D23" i="112"/>
  <c r="P22" i="42" s="1"/>
  <c r="D24" i="112"/>
  <c r="P22" i="43" s="1"/>
  <c r="D25" i="112"/>
  <c r="P22" i="44" s="1"/>
  <c r="D26" i="112"/>
  <c r="P22" i="45" s="1"/>
  <c r="D27" i="112"/>
  <c r="P22" i="46" s="1"/>
  <c r="D28" i="112"/>
  <c r="P22" i="47" s="1"/>
  <c r="D29" i="112"/>
  <c r="P22" i="48" s="1"/>
  <c r="D30" i="112"/>
  <c r="P22" i="49" s="1"/>
  <c r="D31" i="112"/>
  <c r="P22" i="50" s="1"/>
  <c r="D32" i="112"/>
  <c r="P22" i="51" s="1"/>
  <c r="D33" i="112"/>
  <c r="P22" i="52" s="1"/>
  <c r="D34" i="112"/>
  <c r="P22" i="53" s="1"/>
  <c r="D35" i="112"/>
  <c r="P22" i="54" s="1"/>
  <c r="D36" i="112"/>
  <c r="P22" i="55" s="1"/>
  <c r="D37" i="112"/>
  <c r="P22" i="56" s="1"/>
  <c r="D38" i="112"/>
  <c r="P22" i="57" s="1"/>
  <c r="D39" i="112"/>
  <c r="P22" i="58" s="1"/>
  <c r="D40" i="112"/>
  <c r="P22" i="59" s="1"/>
  <c r="D41" i="112"/>
  <c r="P22" i="60" s="1"/>
  <c r="D42" i="112"/>
  <c r="P22" i="61" s="1"/>
  <c r="D43" i="112"/>
  <c r="P22" i="62" s="1"/>
  <c r="D44" i="112"/>
  <c r="P22" i="63" s="1"/>
  <c r="D45" i="112"/>
  <c r="P22" i="64" s="1"/>
  <c r="D46" i="112"/>
  <c r="P22" i="65" s="1"/>
  <c r="D47" i="112"/>
  <c r="P22" i="66" s="1"/>
  <c r="D48" i="112"/>
  <c r="P22" i="67" s="1"/>
  <c r="D49" i="112"/>
  <c r="P22" i="68" s="1"/>
  <c r="D50" i="112"/>
  <c r="P22" i="69" s="1"/>
  <c r="D51" i="112"/>
  <c r="P22" i="70" s="1"/>
  <c r="D2" i="112"/>
  <c r="P22" i="21" s="1"/>
  <c r="Y135" i="79" l="1"/>
  <c r="V147" i="79"/>
  <c r="Y147" i="79"/>
  <c r="S147" i="79"/>
  <c r="S135" i="79"/>
  <c r="Q158" i="79"/>
  <c r="Q248" i="79"/>
  <c r="Q249" i="79" s="1"/>
  <c r="Q247" i="79"/>
  <c r="Q220" i="79" s="1"/>
  <c r="P23" i="21"/>
  <c r="P24" i="21"/>
  <c r="P25" i="21" s="1"/>
  <c r="P24" i="67"/>
  <c r="P25" i="67" s="1"/>
  <c r="P23" i="67"/>
  <c r="P23" i="63"/>
  <c r="P24" i="63"/>
  <c r="P25" i="63" s="1"/>
  <c r="P23" i="59"/>
  <c r="P24" i="59"/>
  <c r="P25" i="59" s="1"/>
  <c r="P23" i="55"/>
  <c r="P24" i="55"/>
  <c r="P25" i="55" s="1"/>
  <c r="P23" i="51"/>
  <c r="P24" i="51"/>
  <c r="P25" i="51" s="1"/>
  <c r="P24" i="47"/>
  <c r="P25" i="47" s="1"/>
  <c r="P23" i="47"/>
  <c r="P24" i="43"/>
  <c r="P25" i="43" s="1"/>
  <c r="P23" i="43"/>
  <c r="P23" i="39"/>
  <c r="P24" i="39"/>
  <c r="P25" i="39" s="1"/>
  <c r="P23" i="35"/>
  <c r="P24" i="35"/>
  <c r="P25" i="35" s="1"/>
  <c r="P23" i="31"/>
  <c r="P24" i="31"/>
  <c r="P25" i="31" s="1"/>
  <c r="P24" i="27"/>
  <c r="P25" i="27" s="1"/>
  <c r="P23" i="27"/>
  <c r="P23" i="23"/>
  <c r="P24" i="23"/>
  <c r="P25" i="23" s="1"/>
  <c r="P24" i="70"/>
  <c r="P25" i="70" s="1"/>
  <c r="P23" i="70"/>
  <c r="P24" i="66"/>
  <c r="P25" i="66" s="1"/>
  <c r="P23" i="66"/>
  <c r="P24" i="62"/>
  <c r="P25" i="62" s="1"/>
  <c r="P23" i="62"/>
  <c r="P24" i="58"/>
  <c r="P25" i="58" s="1"/>
  <c r="P23" i="58"/>
  <c r="P24" i="54"/>
  <c r="P25" i="54" s="1"/>
  <c r="P23" i="54"/>
  <c r="P23" i="50"/>
  <c r="P24" i="50"/>
  <c r="P25" i="50" s="1"/>
  <c r="P24" i="46"/>
  <c r="P25" i="46" s="1"/>
  <c r="P23" i="46"/>
  <c r="P23" i="42"/>
  <c r="P24" i="42"/>
  <c r="P25" i="42" s="1"/>
  <c r="P23" i="38"/>
  <c r="P24" i="38"/>
  <c r="P25" i="38" s="1"/>
  <c r="P23" i="34"/>
  <c r="P24" i="34"/>
  <c r="P25" i="34" s="1"/>
  <c r="P24" i="30"/>
  <c r="P25" i="30" s="1"/>
  <c r="P23" i="30"/>
  <c r="P23" i="26"/>
  <c r="P24" i="26"/>
  <c r="P25" i="26" s="1"/>
  <c r="P23" i="22"/>
  <c r="P24" i="22"/>
  <c r="P25" i="22" s="1"/>
  <c r="P24" i="69"/>
  <c r="P25" i="69" s="1"/>
  <c r="P23" i="69"/>
  <c r="P24" i="65"/>
  <c r="P25" i="65" s="1"/>
  <c r="P23" i="65"/>
  <c r="P24" i="61"/>
  <c r="P25" i="61" s="1"/>
  <c r="P23" i="61"/>
  <c r="P24" i="57"/>
  <c r="P25" i="57" s="1"/>
  <c r="P23" i="57"/>
  <c r="P24" i="53"/>
  <c r="P25" i="53" s="1"/>
  <c r="P23" i="53"/>
  <c r="P24" i="49"/>
  <c r="P25" i="49" s="1"/>
  <c r="P23" i="49"/>
  <c r="P23" i="45"/>
  <c r="P24" i="45"/>
  <c r="P25" i="45" s="1"/>
  <c r="P23" i="41"/>
  <c r="P24" i="41"/>
  <c r="P25" i="41" s="1"/>
  <c r="P23" i="37"/>
  <c r="P24" i="37"/>
  <c r="P25" i="37" s="1"/>
  <c r="P24" i="33"/>
  <c r="P25" i="33" s="1"/>
  <c r="P23" i="33"/>
  <c r="P23" i="29"/>
  <c r="P24" i="29"/>
  <c r="P25" i="29" s="1"/>
  <c r="P24" i="25"/>
  <c r="P25" i="25" s="1"/>
  <c r="P23" i="25"/>
  <c r="P23" i="68"/>
  <c r="P24" i="68"/>
  <c r="P25" i="68" s="1"/>
  <c r="P24" i="64"/>
  <c r="P25" i="64" s="1"/>
  <c r="P23" i="64"/>
  <c r="P23" i="60"/>
  <c r="P24" i="60"/>
  <c r="P25" i="60" s="1"/>
  <c r="P24" i="56"/>
  <c r="P25" i="56" s="1"/>
  <c r="P23" i="56"/>
  <c r="P23" i="52"/>
  <c r="P24" i="52"/>
  <c r="P25" i="52" s="1"/>
  <c r="P24" i="48"/>
  <c r="P25" i="48" s="1"/>
  <c r="P23" i="48"/>
  <c r="P23" i="44"/>
  <c r="P24" i="44"/>
  <c r="P25" i="44" s="1"/>
  <c r="P23" i="40"/>
  <c r="P24" i="40"/>
  <c r="P25" i="40" s="1"/>
  <c r="P23" i="36"/>
  <c r="P24" i="36"/>
  <c r="P25" i="36" s="1"/>
  <c r="P24" i="32"/>
  <c r="P25" i="32" s="1"/>
  <c r="P23" i="32"/>
  <c r="P23" i="28"/>
  <c r="P24" i="28"/>
  <c r="P25" i="28" s="1"/>
  <c r="P24" i="24"/>
  <c r="P25" i="24" s="1"/>
  <c r="P23" i="24"/>
  <c r="BU115" i="79" l="1"/>
  <c r="Y158" i="79"/>
  <c r="Z158" i="79" s="1"/>
  <c r="Q159" i="79"/>
  <c r="Y159" i="79" s="1"/>
  <c r="S158" i="79"/>
  <c r="T158" i="79" s="1"/>
  <c r="V158" i="79"/>
  <c r="W158" i="79" s="1"/>
  <c r="BJ117" i="79"/>
  <c r="BG117" i="79"/>
  <c r="BS115" i="79"/>
  <c r="O159" i="79"/>
  <c r="S159" i="79" l="1"/>
  <c r="V159" i="79"/>
  <c r="BS109" i="79"/>
  <c r="O147" i="79"/>
  <c r="BS102" i="79"/>
  <c r="O135" i="79"/>
</calcChain>
</file>

<file path=xl/sharedStrings.xml><?xml version="1.0" encoding="utf-8"?>
<sst xmlns="http://schemas.openxmlformats.org/spreadsheetml/2006/main" count="1689" uniqueCount="260">
  <si>
    <t>NATIONAL TOTALS</t>
  </si>
  <si>
    <t>Inside Electrical Employers</t>
  </si>
  <si>
    <t>Total (BLS)</t>
  </si>
  <si>
    <t>Signatory</t>
  </si>
  <si>
    <t>% Signatory</t>
  </si>
  <si>
    <t>Other</t>
  </si>
  <si>
    <t>% Other</t>
  </si>
  <si>
    <t>Productive Inside Electrical Employees</t>
  </si>
  <si>
    <t>Productive (BLS)</t>
  </si>
  <si>
    <t>Productive Inside Electrical Wages ($ Thousands)</t>
  </si>
  <si>
    <t>Total</t>
  </si>
  <si>
    <t>NECA DISTRICT 1</t>
  </si>
  <si>
    <t>NECA DISTRICT 2</t>
  </si>
  <si>
    <t>NECA DISTRICT 3</t>
  </si>
  <si>
    <t>NECA DISTRICT 4</t>
  </si>
  <si>
    <t/>
  </si>
  <si>
    <t>NECA DISTRICT 5</t>
  </si>
  <si>
    <t>NECA DISTRICT 6</t>
  </si>
  <si>
    <t>NECA DISTRICT 7</t>
  </si>
  <si>
    <t>NECA DISTRICT 8</t>
  </si>
  <si>
    <t>NECA DISTRICT 9</t>
  </si>
  <si>
    <t>IBEW DISTRICT 2</t>
  </si>
  <si>
    <t>IBEW DISTRICT 3</t>
  </si>
  <si>
    <t>IBEW DISTRICT 4</t>
  </si>
  <si>
    <t>IBEW DISTRICT 5</t>
  </si>
  <si>
    <t>IBEW DISTRICT 6</t>
  </si>
  <si>
    <t>IBEW DISTRICT 7</t>
  </si>
  <si>
    <t>IBEW DISTRICT 8</t>
  </si>
  <si>
    <t>IBEW DISTRICT 9</t>
  </si>
  <si>
    <t>IBEW DISTRICT 11</t>
  </si>
  <si>
    <t>IBEW DISTRICT 10 (formerly 12)</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</si>
  <si>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</si>
  <si>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</si>
  <si>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</si>
  <si>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</si>
  <si>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</si>
  <si>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</si>
  <si>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</si>
  <si>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</si>
  <si>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</si>
  <si>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</si>
  <si>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</si>
  <si>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</si>
  <si>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</si>
  <si>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</si>
  <si>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</si>
  <si>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</si>
  <si>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</si>
  <si>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</si>
  <si>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</si>
  <si>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</si>
  <si>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</si>
  <si>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</si>
  <si>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</si>
  <si>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</si>
  <si>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</si>
  <si>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</si>
  <si>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</si>
  <si>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</si>
  <si>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</si>
  <si>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</si>
  <si>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</si>
  <si>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</si>
  <si>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</si>
  <si>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</si>
  <si>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</si>
  <si>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</si>
  <si>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</si>
  <si>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</si>
  <si>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</si>
  <si>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</si>
  <si>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</si>
  <si>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</si>
  <si>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</si>
  <si>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</si>
  <si>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</si>
  <si>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</si>
  <si>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</si>
  <si>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</si>
  <si>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</si>
  <si>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</si>
  <si>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NECA Membership</t>
  </si>
  <si>
    <t>Chapter Members</t>
  </si>
  <si>
    <t>Individual Members</t>
  </si>
  <si>
    <t>Canadian Members</t>
  </si>
  <si>
    <t>International Members</t>
  </si>
  <si>
    <t>Exhibit 1</t>
  </si>
  <si>
    <t xml:space="preserve">Number of Total Productive and Signatory Employees and Percent Signatory
Total Productive and Signatory Employee 
Counts and Percent Signatory
</t>
  </si>
  <si>
    <t>Exhibit 2</t>
  </si>
  <si>
    <t xml:space="preserve">Annual Percent Change in Employment: Total Productive vs. Signatory Employees
</t>
  </si>
  <si>
    <t>Wage Share</t>
  </si>
  <si>
    <t>Exhibit 3</t>
  </si>
  <si>
    <t xml:space="preserve">Total Productive and Signatory Wages and Percent Signatory Wages
Total Productive and Signatory Employee 
Counts and Percent Signatory
</t>
  </si>
  <si>
    <t>Exhibit 4</t>
  </si>
  <si>
    <t xml:space="preserve">Annual Percent Change in Wages: Total Productive and Signatory Employees
</t>
  </si>
  <si>
    <t>Exhibit 5</t>
  </si>
  <si>
    <t>Summary Table for Electrical Employees: Total Productive, Signatory and Percent Signatory</t>
  </si>
  <si>
    <t>Total Productive</t>
  </si>
  <si>
    <t>Percent Signatory</t>
  </si>
  <si>
    <t>Exhibit 6</t>
  </si>
  <si>
    <t>Summary Table for Wages: Total Productive, Signatory and Percent Signatory</t>
  </si>
  <si>
    <t>(in thousands)</t>
  </si>
  <si>
    <t>Exhibit 7</t>
  </si>
  <si>
    <t>Summary Table for NECA Membership</t>
  </si>
  <si>
    <t>Internatl. Members</t>
  </si>
  <si>
    <t>Inside Trends and NLMCC Results</t>
  </si>
  <si>
    <t>Exhibit 8</t>
  </si>
  <si>
    <t xml:space="preserve">         </t>
  </si>
  <si>
    <t>Exhibit 9</t>
  </si>
  <si>
    <t>Wages</t>
  </si>
  <si>
    <t>2003 Data</t>
  </si>
  <si>
    <t>Employment Share</t>
  </si>
  <si>
    <t>Employment and Wage Share:  A Comparison of NLMCC and Inside Trends Results</t>
  </si>
  <si>
    <t>Individual Members      -6  (-86%)</t>
  </si>
  <si>
    <t>NLMCC</t>
  </si>
  <si>
    <t>Inside Trends</t>
  </si>
  <si>
    <t>% Signatory            -3%</t>
  </si>
  <si>
    <t>INSIDE CONSTRUCTION TRENDS REPORT</t>
  </si>
  <si>
    <t>Exhibit 10</t>
  </si>
  <si>
    <t>Exhibit 11</t>
  </si>
  <si>
    <t>Exhibit 12</t>
  </si>
  <si>
    <t>Employers</t>
  </si>
  <si>
    <t>Employees</t>
  </si>
  <si>
    <t>Employment Share - Employees</t>
  </si>
  <si>
    <t>Exhibit 13</t>
  </si>
  <si>
    <t>Summary Table</t>
  </si>
  <si>
    <t>Navigate to Tabs</t>
  </si>
  <si>
    <t>Payroll (000's)</t>
  </si>
  <si>
    <t>`</t>
  </si>
  <si>
    <t>TotErs-BLS</t>
  </si>
  <si>
    <t>AvgTotEes-BLS</t>
  </si>
  <si>
    <t>Payroll (000's)-BLS</t>
  </si>
  <si>
    <r>
      <t xml:space="preserve">The results of this Inside Trends study and the NLMCC Market Share study were compared.  </t>
    </r>
    <r>
      <rPr>
        <b/>
        <sz val="10"/>
        <rFont val="Arial"/>
        <family val="2"/>
      </rPr>
      <t>Exhibits 11 and 12</t>
    </r>
    <r>
      <rPr>
        <sz val="10"/>
        <rFont val="Arial"/>
        <family val="2"/>
      </rPr>
      <t xml:space="preserve"> display the results.  The employment share comparison involves the NLMCC (solid blue line) and Inside Trends (solid yellow line) lines.  The wage comparison involves the NLMCC Wages (blue dashed) and Inside Trends Wages (yellow dashed) lines.    </t>
    </r>
  </si>
  <si>
    <t>Employment Share - Contractors</t>
  </si>
  <si>
    <t xml:space="preserve">Number of Total Productive and Signatory Contractors and Percent Signatory
</t>
  </si>
  <si>
    <t xml:space="preserve">Annual Percent Change in the Number of Contractors: Total Productive vs. Signatory
</t>
  </si>
  <si>
    <t>Summary Table for Electrical Contractors: Total, Signatory and Percent Signatory</t>
  </si>
  <si>
    <t>Inside Electrical Contractors</t>
  </si>
  <si>
    <t>Canadian Members    -17  (-31%)</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</si>
  <si>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</si>
  <si>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</si>
  <si>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</si>
  <si>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</si>
  <si>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</si>
  <si>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</si>
  <si>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</si>
  <si>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</si>
  <si>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</si>
  <si>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</si>
  <si>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</si>
  <si>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</si>
  <si>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</si>
  <si>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</si>
  <si>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</si>
  <si>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</si>
  <si>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</si>
  <si>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</si>
  <si>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</si>
  <si>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</si>
  <si>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</si>
  <si>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</si>
  <si>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</si>
  <si>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</si>
  <si>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</si>
  <si>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</si>
  <si>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</si>
  <si>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</si>
  <si>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</si>
  <si>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</si>
  <si>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</si>
  <si>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</si>
  <si>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</si>
  <si>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</si>
  <si>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</si>
  <si>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</si>
  <si>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</si>
  <si>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</si>
  <si>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</si>
  <si>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</si>
  <si>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</si>
  <si>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</si>
  <si>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</si>
  <si>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</si>
  <si>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</si>
  <si>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</si>
  <si>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</si>
  <si>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</si>
  <si>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</si>
  <si>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</si>
  <si>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State</t>
  </si>
  <si>
    <t>TotErs</t>
  </si>
  <si>
    <t>AvgTotEes</t>
  </si>
  <si>
    <t>Payroll</t>
  </si>
  <si>
    <t>NECA</t>
  </si>
  <si>
    <t>Totals from BLS file</t>
  </si>
  <si>
    <t>total net change 2004-2017</t>
  </si>
  <si>
    <t>signatory net change 2004-2017</t>
  </si>
  <si>
    <t>total net change 2008-2017</t>
  </si>
  <si>
    <t>signatory net change 2008-2017</t>
  </si>
  <si>
    <t>Sum</t>
  </si>
  <si>
    <t>IBEW</t>
  </si>
  <si>
    <r>
      <t xml:space="preserve">Similar to employment share, changes in wage share were the result of differential growth or decline between union workers and all productive workers.  For example, the 2.1 percent jump in wage share in 2008 was the result of signatory workers gaining four percent in their total wages compared to a one percent decline in wages for the total electrical industry.  Results are shown in </t>
    </r>
    <r>
      <rPr>
        <b/>
        <sz val="10"/>
        <rFont val="Arial"/>
        <family val="2"/>
      </rPr>
      <t>Exhibit 6</t>
    </r>
    <r>
      <rPr>
        <sz val="10"/>
        <rFont val="Arial"/>
        <family val="2"/>
      </rPr>
      <t>.</t>
    </r>
  </si>
  <si>
    <t>Net Change                             2004 - 2018</t>
  </si>
  <si>
    <t>Net Change                        2004 - 2018</t>
  </si>
  <si>
    <t>Net Change                               2004 - 2018</t>
  </si>
  <si>
    <t>Productive    34,435 (6%)</t>
  </si>
  <si>
    <t xml:space="preserve">      Productive   17,402 (3%)</t>
  </si>
  <si>
    <t>Productive   13,193,611  (54%)</t>
  </si>
  <si>
    <t xml:space="preserve">     Productive    8,086,858  (27%)</t>
  </si>
  <si>
    <t>Chapter Members    -616  (-14%)</t>
  </si>
  <si>
    <t>Internatl. Members     -18  (-46%)</t>
  </si>
  <si>
    <t>Total Members         -657  (-15%)</t>
  </si>
  <si>
    <t>Signatory    -2,959  (-15%)</t>
  </si>
  <si>
    <t xml:space="preserve">      Signatory     20,315 (9%)</t>
  </si>
  <si>
    <t xml:space="preserve">     Signatory     3,120,893  (24%)</t>
  </si>
  <si>
    <r>
      <t xml:space="preserve">The decreases in the percent signatory were because, as a percent, the total number of electrical contractors grew more, or declined less, than the number of union contractors.  For example, as shown in </t>
    </r>
    <r>
      <rPr>
        <b/>
        <sz val="10"/>
        <rFont val="Arial"/>
        <family val="2"/>
      </rPr>
      <t>Exhibit 2</t>
    </r>
    <r>
      <rPr>
        <sz val="10"/>
        <rFont val="Arial"/>
        <family val="2"/>
      </rPr>
      <t xml:space="preserve">, in 2018 the number of signatory electrical contractors increased by one percent  while the count for all electrical contractors grew by three percent, resulting in the </t>
    </r>
    <r>
      <rPr>
        <i/>
        <sz val="10"/>
        <rFont val="Arial"/>
        <family val="2"/>
      </rPr>
      <t>decrease</t>
    </r>
    <r>
      <rPr>
        <sz val="10"/>
        <rFont val="Arial"/>
        <family val="2"/>
      </rPr>
      <t xml:space="preserve"> in the percent signatory that year.  Conversely, the increases in percent signatory were because, as a percent, the number of union contractors grew more, or declined less, than the total number of electrical contractors.  For example, as </t>
    </r>
    <r>
      <rPr>
        <b/>
        <sz val="10"/>
        <rFont val="Arial"/>
        <family val="2"/>
      </rPr>
      <t>Exhibit 2</t>
    </r>
    <r>
      <rPr>
        <sz val="10"/>
        <rFont val="Arial"/>
        <family val="2"/>
      </rPr>
      <t xml:space="preserve"> illustrates, in 2012 the count of signatory contractors rose by one percent while the total number of contractors fell by one percent, leading to the increase in percent signatory that year.</t>
    </r>
  </si>
  <si>
    <r>
      <t xml:space="preserve">The increases in the percent signatory were because, as a percent, the union gained more employees or lost fewer employees than did the total productive workforce.  For example, as shown in </t>
    </r>
    <r>
      <rPr>
        <b/>
        <sz val="10"/>
        <rFont val="Arial"/>
        <family val="2"/>
      </rPr>
      <t>Exhibit 4</t>
    </r>
    <r>
      <rPr>
        <sz val="10"/>
        <rFont val="Arial"/>
        <family val="2"/>
      </rPr>
      <t xml:space="preserve">, in 2017 employment for signatory electrical workers grew by four percent while employment for the total productive electrical workforce grew by three percent, resulting in the increase in the percent signatory.  On the other hand, the declines in percent signatory were because, as a percent, the union gained fewer employees than the total productive workforce.  For example, as     </t>
    </r>
    <r>
      <rPr>
        <b/>
        <sz val="10"/>
        <rFont val="Arial"/>
        <family val="2"/>
      </rPr>
      <t>Exhibit 4</t>
    </r>
    <r>
      <rPr>
        <sz val="10"/>
        <rFont val="Arial"/>
        <family val="2"/>
      </rPr>
      <t xml:space="preserve"> illustrates, in 2012 employment for signatory employees rose by one percent while employment increased by more, two percent, for the total productive workforce, leading to the slight decrease in percent signatory that year.</t>
    </r>
  </si>
  <si>
    <r>
      <t>From 2004 - 2018 the percent signatory for wages fluctuated between 41.3 - 44.2 percent (</t>
    </r>
    <r>
      <rPr>
        <b/>
        <sz val="10"/>
        <rFont val="Arial"/>
        <family val="2"/>
      </rPr>
      <t>Exhibit 5</t>
    </r>
    <r>
      <rPr>
        <sz val="10"/>
        <rFont val="Arial"/>
        <family val="2"/>
      </rPr>
      <t>, green bars, right vertical axis).  Percent signatory (i.e., wage share) is the ratio of wages earned by signatory electricians to wages earned by all productive electricians.</t>
    </r>
  </si>
  <si>
    <t>Net Change                                   2011 - 2018</t>
  </si>
  <si>
    <t xml:space="preserve">      Total            -3,347 (4%)</t>
  </si>
  <si>
    <t>Total               -49  (0%)</t>
  </si>
  <si>
    <t xml:space="preserve">      Signatory             1 (0%)</t>
  </si>
  <si>
    <t xml:space="preserve">      Productive   146,595 (29%)</t>
  </si>
  <si>
    <t xml:space="preserve">      Signatory      72,515 (40%)</t>
  </si>
  <si>
    <t>Net Change                               2010 - 2018</t>
  </si>
  <si>
    <t>Chapter Members    -166  (-4%)</t>
  </si>
  <si>
    <t xml:space="preserve">      Total            -4,539 (-5%)</t>
  </si>
  <si>
    <t xml:space="preserve">      Signatory     -2,723 (-14%)</t>
  </si>
  <si>
    <t xml:space="preserve">      % Signatory              -2%</t>
  </si>
  <si>
    <t>Net Change                  2008* - 2018</t>
  </si>
  <si>
    <t>Net Change                                   2008* - 2018</t>
  </si>
  <si>
    <t>Net Change                                   2007* - 2018</t>
  </si>
  <si>
    <t>Net Change                  2010**- 2018</t>
  </si>
  <si>
    <t>Net Change                                   2010**- 2018</t>
  </si>
  <si>
    <t>* Pre-Recession Signatory Peak</t>
  </si>
  <si>
    <t>** Signatory Low Point Post-Recession</t>
  </si>
  <si>
    <t>Individual Members      -2  (-67%)</t>
  </si>
  <si>
    <t>Total Members         -179  (-5%)</t>
  </si>
  <si>
    <t xml:space="preserve">     Productive    13,727,134  (57%)</t>
  </si>
  <si>
    <t xml:space="preserve">      % Signatory             -1%</t>
  </si>
  <si>
    <t>Canadian Members     -5  (-12%)</t>
  </si>
  <si>
    <t>Internatl. Members      -6  (-22%)</t>
  </si>
  <si>
    <t>Signatory      5,706,055  (54%)</t>
  </si>
  <si>
    <t>% Signatory             5%</t>
  </si>
  <si>
    <t>Signatory     41,215  (19%)</t>
  </si>
  <si>
    <t xml:space="preserve">      % Signatory            2%</t>
  </si>
  <si>
    <t xml:space="preserve">      % Signatory             3%</t>
  </si>
  <si>
    <t>% Signatory                  0%</t>
  </si>
  <si>
    <t xml:space="preserve">     % Signatory                 -1%</t>
  </si>
  <si>
    <t xml:space="preserve">     Signatory       5,850,307  (57%)</t>
  </si>
  <si>
    <t xml:space="preserve">     % Signatory                     0%</t>
  </si>
  <si>
    <t>The wage data represents total wages paid for all workers.  This total value for wages saw net growth of 54 percent for signatory electricians from 2004 - 2018.  From 2008* - 2018 the growth was more modest at 24 percent.  From 2010**- 2018 the growth was similar to the growth from 2004, gaining 57 percent.</t>
  </si>
  <si>
    <r>
      <t xml:space="preserve">In addition to the increase in market share,  employment has also increased.  As shown at the bottom of </t>
    </r>
    <r>
      <rPr>
        <b/>
        <sz val="10"/>
        <rFont val="Arial"/>
        <family val="2"/>
      </rPr>
      <t>Exhibit 8</t>
    </r>
    <r>
      <rPr>
        <sz val="10"/>
        <rFont val="Arial"/>
        <family val="2"/>
      </rPr>
      <t xml:space="preserve">, from 2004 - 2018 the net change in the number of signatory employees (yellow line in </t>
    </r>
    <r>
      <rPr>
        <b/>
        <sz val="10"/>
        <rFont val="Arial"/>
        <family val="2"/>
      </rPr>
      <t>Exhibit 3</t>
    </r>
    <r>
      <rPr>
        <sz val="10"/>
        <rFont val="Arial"/>
        <family val="2"/>
      </rPr>
      <t>) was 41,215 (19 percent).  From 2008* - 2018, growth was a little less, yet still strong, at nine percent.  From the 2010**- 2018, there was strong growth (72,515 signatory employees; 40%)  In 2018, union employment had achieved its highest mark in the timeframe (255,370).</t>
    </r>
  </si>
  <si>
    <r>
      <t xml:space="preserve">Although the percent of electrical contractors that are signatory to union contracts has slightly declined since 2004, the actual number of union contractors has declined significantly.  As shown at the bottom of    </t>
    </r>
    <r>
      <rPr>
        <b/>
        <sz val="10"/>
        <rFont val="Arial"/>
        <family val="2"/>
      </rPr>
      <t>Exhibit 7</t>
    </r>
    <r>
      <rPr>
        <sz val="10"/>
        <rFont val="Arial"/>
        <family val="2"/>
      </rPr>
      <t xml:space="preserve">, from 2004 - 2018 the net change in the number of signatory contractors (yellow line in </t>
    </r>
    <r>
      <rPr>
        <b/>
        <sz val="10"/>
        <rFont val="Arial"/>
        <family val="2"/>
      </rPr>
      <t>Exhibit 1</t>
    </r>
    <r>
      <rPr>
        <sz val="10"/>
        <rFont val="Arial"/>
        <family val="2"/>
      </rPr>
      <t>) was -2,959 (-15 percent).  The net change from 2007* - 2018 was similar (-2,723; -14%). In the second half of the timeframe (2011 - 2018), there was little change in the number of signatory contractors (1 signatory contractor; 0%)</t>
    </r>
  </si>
  <si>
    <t>* peak year</t>
  </si>
  <si>
    <r>
      <t>Since 2004, the percent signatory for electrical contractors has gradually decreased from 22.5 percent to 19.1 percent (</t>
    </r>
    <r>
      <rPr>
        <b/>
        <sz val="10"/>
        <rFont val="Arial"/>
        <family val="2"/>
      </rPr>
      <t>Exhibit 1</t>
    </r>
    <r>
      <rPr>
        <sz val="10"/>
        <rFont val="Arial"/>
        <family val="2"/>
      </rPr>
      <t>, green bars, right vertical axis).  Percent signatory (i.e., market/employment share) is the ratio of signatory electrical contractors to all electrical contractors.</t>
    </r>
  </si>
  <si>
    <r>
      <t>Since 2004, the percent signatory for electrical employees has increased by nearly five percent, from 35.0 to 39.5 percent (</t>
    </r>
    <r>
      <rPr>
        <b/>
        <sz val="10"/>
        <rFont val="Arial"/>
        <family val="2"/>
      </rPr>
      <t>Exhibit 3</t>
    </r>
    <r>
      <rPr>
        <sz val="10"/>
        <rFont val="Arial"/>
        <family val="2"/>
      </rPr>
      <t>, green bars, right vertical axis).  Percent signatory (i.e., market/employment share) is the ratio of signatory electricians to total productive electricians.</t>
    </r>
  </si>
  <si>
    <t>** lowest year</t>
  </si>
  <si>
    <t>* pre recession peak year</t>
  </si>
  <si>
    <t>The first thing one notices is that the trend lines are generally parallel to each other.  Second, the Inside Trends findings are a little higher than the NLMCC's, yet the results of the two studies for both employment and wages are only about       5 - 10 percent different from each other.  (Market/Employment Share: compare blue solid to yellow solid.  Wage Share: compare blue dashed to yellow dashed.)  These results add to the credibility of both studies.  Although the studies have different vantage points, are unrelated, and use somewhat different methodologies, they still provided similar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</si>
</sst>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164" formatCode="#,##0.0"/>
    <numFmt numFmtId="165" formatCode="mmmm\ d\,\ yyyy"/>
    <numFmt numFmtId="166" formatCode="0.0%"/>
    <numFmt numFmtId="167" formatCode="&quot;$&quot;#,##0"/>
    <numFmt numFmtId="168" formatCode="0.0"/>
  </numFmts>
  <fonts count="25" x14ac:knownFonts="1">
    <font>
      <sz val="10"/>
      <name val="Arial"/>
    </font>
    <font>
      <sz val="10"/>
      <name val="Arial"/>
      <family val="2"/>
    </font>
    <font>
      <b/>
      <sz val="18"/>
      <name val="Arial"/>
      <family val="2"/>
    </font>
    <font>
      <b/>
      <sz val="12"/>
      <name val="Arial"/>
      <family val="2"/>
    </font>
    <font>
      <b/>
      <sz val="8"/>
      <name val="Arial"/>
      <family val="2"/>
    </font>
    <font>
      <sz val="8"/>
      <name val="Arial"/>
      <family val="2"/>
    </font>
    <font>
      <b/>
      <u/>
      <sz val="8"/>
      <name val="Arial"/>
      <family val="2"/>
    </font>
    <font>
      <b/>
      <i/>
      <sz val="8"/>
      <name val="Arial"/>
      <family val="2"/>
    </font>
    <font>
      <b/>
      <sz val="12"/>
      <name val="Arial"/>
      <family val="2"/>
    </font>
    <font>
      <sz val="10"/>
      <name val="Arial"/>
      <family val="2"/>
    </font>
    <font>
      <b/>
      <sz val="10"/>
      <name val="Arial"/>
      <family val="2"/>
    </font>
    <font>
      <u/>
      <sz val="8"/>
      <name val="Arial"/>
      <family val="2"/>
    </font>
    <font>
      <b/>
      <sz val="13"/>
      <name val="Arial"/>
      <family val="2"/>
    </font>
    <font>
      <i/>
      <sz val="12"/>
      <name val="Times New Roman"/>
      <family val="1"/>
    </font>
    <font>
      <i/>
      <sz val="11"/>
      <name val="Arial"/>
      <family val="2"/>
    </font>
    <font>
      <b/>
      <sz val="11"/>
      <color theme="0"/>
      <name val="Arial"/>
      <family val="2"/>
    </font>
    <font>
      <sz val="11"/>
      <name val="Arial"/>
      <family val="2"/>
    </font>
    <font>
      <sz val="9"/>
      <name val="Arial"/>
      <family val="2"/>
    </font>
    <font>
      <i/>
      <sz val="10"/>
      <name val="Arial"/>
      <family val="2"/>
    </font>
    <font>
      <sz val="11"/>
      <color theme="0"/>
      <name val="Arial"/>
      <family val="2"/>
    </font>
    <font>
      <b/>
      <sz val="9"/>
      <name val="Arial"/>
      <family val="2"/>
    </font>
    <font>
      <b/>
      <sz val="11"/>
      <name val="Arial"/>
      <family val="2"/>
    </font>
    <font>
      <b/>
      <sz val="16"/>
      <name val="Arial"/>
      <family val="2"/>
    </font>
    <font>
      <sz val="8"/>
      <color theme="1"/>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7" tint="0.59999389629810485"/>
        <bgColor indexed="64"/>
      </patternFill>
    </fill>
  </fills>
  <borders count="36">
    <border>
      <left/>
      <right/>
      <top/>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auto="1"/>
      </right>
      <top/>
      <bottom/>
      <diagonal/>
    </border>
    <border>
      <left/>
      <right/>
      <top style="thick">
        <color auto="1"/>
      </top>
      <bottom/>
      <diagonal/>
    </border>
    <border>
      <left/>
      <right/>
      <top/>
      <bottom style="thick">
        <color theme="4" tint="-0.24994659260841701"/>
      </bottom>
      <diagonal/>
    </border>
    <border>
      <left/>
      <right/>
      <top style="thick">
        <color theme="4" tint="-0.24994659260841701"/>
      </top>
      <bottom/>
      <diagonal/>
    </border>
    <border>
      <left/>
      <right style="thin">
        <color indexed="64"/>
      </right>
      <top style="medium">
        <color auto="1"/>
      </top>
      <bottom style="thin">
        <color indexed="64"/>
      </bottom>
      <diagonal/>
    </border>
    <border>
      <left/>
      <right/>
      <top style="medium">
        <color auto="1"/>
      </top>
      <bottom style="thin">
        <color indexed="64"/>
      </bottom>
      <diagonal/>
    </border>
    <border>
      <left/>
      <right style="thin">
        <color indexed="64"/>
      </right>
      <top style="thin">
        <color indexed="64"/>
      </top>
      <bottom/>
      <diagonal/>
    </border>
    <border>
      <left/>
      <right style="thin">
        <color indexed="64"/>
      </right>
      <top/>
      <bottom style="hair">
        <color auto="1"/>
      </bottom>
      <diagonal/>
    </border>
    <border>
      <left/>
      <right/>
      <top/>
      <bottom style="hair">
        <color auto="1"/>
      </bottom>
      <diagonal/>
    </border>
    <border>
      <left/>
      <right style="thin">
        <color indexed="64"/>
      </right>
      <top/>
      <bottom/>
      <diagonal/>
    </border>
    <border>
      <left/>
      <right style="thin">
        <color indexed="64"/>
      </right>
      <top style="hair">
        <color auto="1"/>
      </top>
      <bottom style="hair">
        <color auto="1"/>
      </bottom>
      <diagonal/>
    </border>
    <border>
      <left/>
      <right/>
      <top style="hair">
        <color auto="1"/>
      </top>
      <bottom style="hair">
        <color auto="1"/>
      </bottom>
      <diagonal/>
    </border>
    <border>
      <left/>
      <right style="thin">
        <color indexed="64"/>
      </right>
      <top/>
      <bottom style="thin">
        <color indexed="64"/>
      </bottom>
      <diagonal/>
    </border>
    <border>
      <left/>
      <right style="thin">
        <color indexed="64"/>
      </right>
      <top style="hair">
        <color auto="1"/>
      </top>
      <bottom style="medium">
        <color auto="1"/>
      </bottom>
      <diagonal/>
    </border>
    <border>
      <left/>
      <right/>
      <top style="hair">
        <color auto="1"/>
      </top>
      <bottom style="medium">
        <color auto="1"/>
      </bottom>
      <diagonal/>
    </border>
    <border>
      <left/>
      <right/>
      <top style="medium">
        <color auto="1"/>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top/>
      <bottom style="thick">
        <color auto="1"/>
      </bottom>
      <diagonal/>
    </border>
    <border>
      <left style="medium">
        <color indexed="64"/>
      </left>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s>
  <cellStyleXfs count="10">
    <xf numFmtId="0" fontId="0" fillId="0" borderId="0"/>
    <xf numFmtId="164" fontId="1" fillId="0" borderId="0" applyFill="0" applyBorder="0" applyAlignment="0" applyProtection="0"/>
    <xf numFmtId="3" fontId="1" fillId="0" borderId="0" applyFill="0" applyBorder="0" applyAlignment="0" applyProtection="0"/>
    <xf numFmtId="5" fontId="1" fillId="0" borderId="0" applyFill="0" applyBorder="0" applyAlignment="0" applyProtection="0"/>
    <xf numFmtId="165" fontId="1" fillId="0" borderId="0" applyFill="0" applyBorder="0" applyAlignment="0" applyProtection="0"/>
    <xf numFmtId="2" fontId="1"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1" applyNumberFormat="0" applyFill="0" applyAlignment="0" applyProtection="0"/>
    <xf numFmtId="9" fontId="9" fillId="0" borderId="0" applyFont="0" applyFill="0" applyBorder="0" applyAlignment="0" applyProtection="0"/>
  </cellStyleXfs>
  <cellXfs count="246">
    <xf numFmtId="0" fontId="0" fillId="0" borderId="0" xfId="0"/>
    <xf numFmtId="0" fontId="4" fillId="0" borderId="0" xfId="0" applyFont="1" applyFill="1"/>
    <xf numFmtId="0" fontId="5" fillId="0" borderId="0" xfId="0" applyFont="1" applyFill="1"/>
    <xf numFmtId="1" fontId="6" fillId="0" borderId="0" xfId="0" applyNumberFormat="1" applyFont="1" applyFill="1" applyAlignment="1">
      <alignment horizontal="right"/>
    </xf>
    <xf numFmtId="0" fontId="7" fillId="0" borderId="0" xfId="0" applyFont="1" applyFill="1"/>
    <xf numFmtId="3" fontId="5" fillId="0" borderId="0" xfId="0" applyNumberFormat="1" applyFont="1" applyFill="1"/>
    <xf numFmtId="3" fontId="5" fillId="0" borderId="0" xfId="0" applyNumberFormat="1" applyFont="1" applyFill="1" applyAlignment="1">
      <alignment horizontal="right"/>
    </xf>
    <xf numFmtId="9" fontId="5" fillId="0" borderId="0" xfId="0" applyNumberFormat="1" applyFont="1" applyFill="1" applyAlignment="1">
      <alignment horizontal="right"/>
    </xf>
    <xf numFmtId="164" fontId="5" fillId="0" borderId="0" xfId="0" applyNumberFormat="1" applyFont="1" applyFill="1"/>
    <xf numFmtId="0" fontId="7" fillId="0" borderId="2" xfId="0" applyFont="1" applyFill="1" applyBorder="1"/>
    <xf numFmtId="0" fontId="5" fillId="0" borderId="3" xfId="0" applyFont="1" applyFill="1" applyBorder="1"/>
    <xf numFmtId="0" fontId="5" fillId="0" borderId="4" xfId="0" applyFont="1" applyFill="1" applyBorder="1"/>
    <xf numFmtId="3" fontId="5" fillId="0" borderId="0" xfId="1" applyNumberFormat="1" applyFont="1" applyFill="1" applyBorder="1"/>
    <xf numFmtId="0" fontId="4" fillId="0" borderId="5" xfId="0" applyFont="1" applyFill="1" applyBorder="1"/>
    <xf numFmtId="3" fontId="5" fillId="0" borderId="6" xfId="1" applyNumberFormat="1" applyFont="1" applyFill="1" applyBorder="1"/>
    <xf numFmtId="0" fontId="8" fillId="0" borderId="0" xfId="0" applyFont="1" applyFill="1"/>
    <xf numFmtId="0" fontId="6" fillId="0" borderId="0" xfId="0" applyFont="1" applyFill="1"/>
    <xf numFmtId="0" fontId="5" fillId="0" borderId="0" xfId="0" applyFont="1" applyFill="1" applyBorder="1"/>
    <xf numFmtId="1" fontId="6" fillId="0" borderId="0" xfId="0" applyNumberFormat="1" applyFont="1" applyFill="1"/>
    <xf numFmtId="0" fontId="6" fillId="0" borderId="0" xfId="0" applyFont="1" applyFill="1" applyAlignment="1">
      <alignment horizontal="right"/>
    </xf>
    <xf numFmtId="0" fontId="0" fillId="0" borderId="0" xfId="0" applyAlignment="1">
      <alignment horizontal="right"/>
    </xf>
    <xf numFmtId="0" fontId="6" fillId="0" borderId="0" xfId="0" applyFont="1"/>
    <xf numFmtId="0" fontId="5" fillId="0" borderId="0" xfId="0" applyFont="1"/>
    <xf numFmtId="3" fontId="5" fillId="0" borderId="0" xfId="0" applyNumberFormat="1" applyFont="1" applyFill="1" applyBorder="1"/>
    <xf numFmtId="0" fontId="4" fillId="0" borderId="0" xfId="0" applyFont="1"/>
    <xf numFmtId="3" fontId="5" fillId="0" borderId="6" xfId="0" applyNumberFormat="1" applyFont="1" applyFill="1" applyBorder="1"/>
    <xf numFmtId="0" fontId="10" fillId="0" borderId="0" xfId="0" applyFont="1" applyAlignment="1">
      <alignment horizontal="right"/>
    </xf>
    <xf numFmtId="0" fontId="4" fillId="0" borderId="8" xfId="0" applyFont="1" applyFill="1" applyBorder="1"/>
    <xf numFmtId="0" fontId="5" fillId="0" borderId="8" xfId="0" applyFont="1" applyFill="1" applyBorder="1"/>
    <xf numFmtId="0" fontId="12" fillId="2" borderId="9" xfId="0" applyFont="1" applyFill="1" applyBorder="1"/>
    <xf numFmtId="0" fontId="1" fillId="2" borderId="9" xfId="0" applyFont="1" applyFill="1" applyBorder="1" applyAlignment="1">
      <alignment vertical="top" wrapText="1"/>
    </xf>
    <xf numFmtId="0" fontId="1" fillId="2" borderId="0" xfId="0" applyFont="1" applyFill="1"/>
    <xf numFmtId="0" fontId="3" fillId="2" borderId="0" xfId="0" applyFont="1" applyFill="1"/>
    <xf numFmtId="0" fontId="1" fillId="0" borderId="0" xfId="0" applyFont="1" applyFill="1"/>
    <xf numFmtId="0" fontId="1" fillId="2" borderId="10" xfId="0" applyFont="1" applyFill="1" applyBorder="1" applyAlignment="1">
      <alignment vertical="top" wrapText="1"/>
    </xf>
    <xf numFmtId="0" fontId="10" fillId="2" borderId="0" xfId="0" applyFont="1" applyFill="1"/>
    <xf numFmtId="0" fontId="13" fillId="2" borderId="0" xfId="0" applyFont="1" applyFill="1" applyAlignment="1">
      <alignment vertical="top"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1" fillId="2" borderId="0" xfId="0" applyFont="1" applyFill="1" applyBorder="1"/>
    <xf numFmtId="0" fontId="13" fillId="2" borderId="0" xfId="0" applyFont="1" applyFill="1"/>
    <xf numFmtId="0" fontId="14" fillId="2" borderId="0" xfId="0" applyFont="1" applyFill="1" applyBorder="1"/>
    <xf numFmtId="0" fontId="14" fillId="2" borderId="0" xfId="0" applyFont="1" applyFill="1"/>
    <xf numFmtId="0" fontId="14" fillId="0" borderId="0" xfId="0" applyFont="1" applyFill="1"/>
    <xf numFmtId="9" fontId="1" fillId="0" borderId="0" xfId="9" applyFont="1" applyFill="1"/>
    <xf numFmtId="0" fontId="15" fillId="3" borderId="11" xfId="0" applyFont="1" applyFill="1" applyBorder="1" applyAlignment="1">
      <alignment vertical="center"/>
    </xf>
    <xf numFmtId="0" fontId="15" fillId="3" borderId="12" xfId="0" applyFont="1" applyFill="1" applyBorder="1" applyAlignment="1">
      <alignment horizontal="right"/>
    </xf>
    <xf numFmtId="0" fontId="16" fillId="2" borderId="0" xfId="0" applyFont="1" applyFill="1"/>
    <xf numFmtId="0" fontId="16" fillId="0" borderId="0" xfId="0" applyFont="1" applyFill="1"/>
    <xf numFmtId="0" fontId="16" fillId="0" borderId="3" xfId="0" applyFont="1" applyFill="1" applyBorder="1"/>
    <xf numFmtId="0" fontId="16" fillId="0" borderId="13" xfId="0" applyFont="1" applyFill="1" applyBorder="1"/>
    <xf numFmtId="0" fontId="1" fillId="2" borderId="14" xfId="0" applyFont="1" applyFill="1" applyBorder="1" applyAlignment="1">
      <alignment horizontal="right"/>
    </xf>
    <xf numFmtId="3" fontId="1" fillId="2" borderId="15" xfId="0" applyNumberFormat="1" applyFont="1" applyFill="1" applyBorder="1" applyAlignment="1">
      <alignment horizontal="right"/>
    </xf>
    <xf numFmtId="9" fontId="1" fillId="0" borderId="0" xfId="9" applyFont="1" applyFill="1" applyBorder="1"/>
    <xf numFmtId="9" fontId="1" fillId="0" borderId="16" xfId="9" applyFont="1" applyFill="1" applyBorder="1"/>
    <xf numFmtId="0" fontId="1" fillId="2" borderId="17" xfId="0" applyFont="1" applyFill="1" applyBorder="1" applyAlignment="1">
      <alignment horizontal="right"/>
    </xf>
    <xf numFmtId="3" fontId="1" fillId="2" borderId="18" xfId="0" applyNumberFormat="1" applyFont="1" applyFill="1" applyBorder="1" applyAlignment="1">
      <alignment horizontal="right"/>
    </xf>
    <xf numFmtId="9" fontId="1" fillId="0" borderId="6" xfId="9" applyFont="1" applyFill="1" applyBorder="1"/>
    <xf numFmtId="9" fontId="1" fillId="0" borderId="19" xfId="9" applyFont="1" applyFill="1" applyBorder="1"/>
    <xf numFmtId="0" fontId="1" fillId="2" borderId="20" xfId="0" applyFont="1" applyFill="1" applyBorder="1" applyAlignment="1">
      <alignment horizontal="right"/>
    </xf>
    <xf numFmtId="9" fontId="1" fillId="2" borderId="21" xfId="9" applyFont="1" applyFill="1" applyBorder="1" applyAlignment="1">
      <alignment horizontal="right"/>
    </xf>
    <xf numFmtId="9" fontId="1" fillId="0" borderId="5" xfId="9" applyFont="1" applyFill="1" applyBorder="1"/>
    <xf numFmtId="166" fontId="1" fillId="2" borderId="0" xfId="9" applyNumberFormat="1" applyFont="1" applyFill="1" applyBorder="1" applyAlignment="1">
      <alignment horizontal="left"/>
    </xf>
    <xf numFmtId="0" fontId="10" fillId="2" borderId="0" xfId="0" applyFont="1" applyFill="1" applyBorder="1" applyAlignment="1">
      <alignment horizontal="center" vertical="center" wrapText="1"/>
    </xf>
    <xf numFmtId="0" fontId="1" fillId="2" borderId="0" xfId="0" applyFont="1" applyFill="1" applyBorder="1" applyAlignment="1">
      <alignment horizontal="right"/>
    </xf>
    <xf numFmtId="0" fontId="17" fillId="2" borderId="0" xfId="0" applyFont="1" applyFill="1" applyBorder="1" applyAlignment="1">
      <alignment horizontal="right"/>
    </xf>
    <xf numFmtId="166" fontId="17" fillId="2" borderId="0" xfId="9" applyNumberFormat="1" applyFont="1" applyFill="1" applyBorder="1" applyAlignment="1">
      <alignment horizontal="left"/>
    </xf>
    <xf numFmtId="0" fontId="18" fillId="2" borderId="0" xfId="0" applyFont="1" applyFill="1"/>
    <xf numFmtId="0" fontId="15" fillId="3" borderId="11" xfId="0" applyFont="1" applyFill="1" applyBorder="1"/>
    <xf numFmtId="0" fontId="19" fillId="2" borderId="0" xfId="0" applyFont="1" applyFill="1"/>
    <xf numFmtId="0" fontId="19" fillId="0" borderId="0" xfId="0" applyFont="1" applyFill="1"/>
    <xf numFmtId="0" fontId="13" fillId="2" borderId="0" xfId="0" applyFont="1" applyFill="1" applyBorder="1"/>
    <xf numFmtId="0" fontId="1" fillId="2" borderId="23" xfId="0" applyFont="1" applyFill="1" applyBorder="1" applyAlignment="1">
      <alignment horizontal="right"/>
    </xf>
    <xf numFmtId="3" fontId="1" fillId="2" borderId="24" xfId="1" applyNumberFormat="1" applyFont="1" applyFill="1" applyBorder="1"/>
    <xf numFmtId="3" fontId="1" fillId="2" borderId="24" xfId="0" applyNumberFormat="1" applyFont="1" applyFill="1" applyBorder="1"/>
    <xf numFmtId="3" fontId="1" fillId="2" borderId="18" xfId="1" applyNumberFormat="1" applyFont="1" applyFill="1" applyBorder="1"/>
    <xf numFmtId="3" fontId="1" fillId="2" borderId="18" xfId="0" applyNumberFormat="1" applyFont="1" applyFill="1" applyBorder="1"/>
    <xf numFmtId="3" fontId="1" fillId="2" borderId="21" xfId="1" applyNumberFormat="1" applyFont="1" applyFill="1" applyBorder="1"/>
    <xf numFmtId="3" fontId="1" fillId="2" borderId="21" xfId="0" applyNumberFormat="1" applyFont="1" applyFill="1" applyBorder="1"/>
    <xf numFmtId="0" fontId="1" fillId="2" borderId="22" xfId="0" applyFont="1" applyFill="1" applyBorder="1" applyAlignment="1">
      <alignment horizontal="center"/>
    </xf>
    <xf numFmtId="3" fontId="1" fillId="2" borderId="0" xfId="0" applyNumberFormat="1" applyFont="1" applyFill="1" applyBorder="1" applyAlignment="1">
      <alignment horizontal="left"/>
    </xf>
    <xf numFmtId="0" fontId="10" fillId="2" borderId="0" xfId="0" applyFont="1" applyFill="1" applyBorder="1" applyAlignment="1">
      <alignment horizontal="right" vertical="center" wrapText="1"/>
    </xf>
    <xf numFmtId="0" fontId="10" fillId="2" borderId="25" xfId="0" applyFont="1" applyFill="1" applyBorder="1" applyAlignment="1">
      <alignment horizontal="right"/>
    </xf>
    <xf numFmtId="9" fontId="1" fillId="2" borderId="15" xfId="9" applyFont="1" applyFill="1" applyBorder="1"/>
    <xf numFmtId="9" fontId="1" fillId="2" borderId="18" xfId="9" applyFont="1" applyFill="1" applyBorder="1"/>
    <xf numFmtId="9" fontId="1" fillId="2" borderId="27" xfId="9" applyFont="1" applyFill="1" applyBorder="1"/>
    <xf numFmtId="9" fontId="1" fillId="2" borderId="21" xfId="9" applyFont="1" applyFill="1" applyBorder="1"/>
    <xf numFmtId="0" fontId="1" fillId="0" borderId="0" xfId="0" applyFont="1"/>
    <xf numFmtId="0" fontId="1" fillId="2" borderId="0" xfId="0" applyFont="1" applyFill="1" applyBorder="1" applyAlignment="1">
      <alignment horizontal="right"/>
    </xf>
    <xf numFmtId="0" fontId="10" fillId="2" borderId="0" xfId="0" applyFont="1" applyFill="1" applyBorder="1" applyAlignment="1">
      <alignment horizontal="center" vertical="center" wrapText="1"/>
    </xf>
    <xf numFmtId="0" fontId="10" fillId="2" borderId="0" xfId="0" applyFont="1" applyFill="1" applyBorder="1" applyAlignment="1">
      <alignment horizontal="right" vertical="center" wrapText="1"/>
    </xf>
    <xf numFmtId="0" fontId="10" fillId="2" borderId="22" xfId="0" applyFont="1" applyFill="1" applyBorder="1" applyAlignment="1">
      <alignment vertical="center" wrapText="1"/>
    </xf>
    <xf numFmtId="0" fontId="10" fillId="2" borderId="0" xfId="0" applyFont="1" applyFill="1" applyBorder="1" applyAlignment="1">
      <alignment vertical="center" wrapText="1"/>
    </xf>
    <xf numFmtId="9" fontId="1" fillId="0" borderId="4" xfId="9" applyFont="1" applyFill="1" applyBorder="1"/>
    <xf numFmtId="0" fontId="5" fillId="2" borderId="0" xfId="0" applyFont="1" applyFill="1" applyBorder="1"/>
    <xf numFmtId="0" fontId="11" fillId="2" borderId="0" xfId="0" applyFont="1" applyFill="1" applyBorder="1"/>
    <xf numFmtId="0" fontId="5" fillId="2" borderId="0" xfId="0" applyFont="1" applyFill="1"/>
    <xf numFmtId="0" fontId="1" fillId="0" borderId="0" xfId="0" applyFont="1" applyFill="1" applyBorder="1"/>
    <xf numFmtId="0" fontId="22" fillId="2" borderId="29" xfId="0" applyFont="1" applyFill="1" applyBorder="1"/>
    <xf numFmtId="0" fontId="5" fillId="2" borderId="29" xfId="0" applyFont="1" applyFill="1" applyBorder="1"/>
    <xf numFmtId="0" fontId="0" fillId="2" borderId="29" xfId="0" applyFill="1" applyBorder="1"/>
    <xf numFmtId="0" fontId="5" fillId="0" borderId="8" xfId="0" applyFont="1" applyFill="1" applyBorder="1" applyAlignment="1">
      <alignment horizontal="center"/>
    </xf>
    <xf numFmtId="0" fontId="5" fillId="0" borderId="0" xfId="0" applyFont="1" applyFill="1" applyAlignment="1">
      <alignment horizontal="center"/>
    </xf>
    <xf numFmtId="0" fontId="16" fillId="2" borderId="0" xfId="0" applyFont="1" applyFill="1" applyBorder="1"/>
    <xf numFmtId="0" fontId="16" fillId="2" borderId="0" xfId="0" applyFont="1" applyFill="1" applyBorder="1" applyAlignment="1">
      <alignment horizontal="right"/>
    </xf>
    <xf numFmtId="0" fontId="16" fillId="2" borderId="29" xfId="0" applyFont="1" applyFill="1" applyBorder="1" applyAlignment="1">
      <alignment horizontal="right"/>
    </xf>
    <xf numFmtId="9" fontId="1" fillId="2" borderId="0" xfId="9" applyFont="1" applyFill="1" applyBorder="1"/>
    <xf numFmtId="0" fontId="0" fillId="0" borderId="0" xfId="0" applyFill="1"/>
    <xf numFmtId="3" fontId="0" fillId="0" borderId="0" xfId="0" applyNumberFormat="1"/>
    <xf numFmtId="3" fontId="0" fillId="0" borderId="0" xfId="0" applyNumberFormat="1" applyAlignment="1">
      <alignment horizontal="right"/>
    </xf>
    <xf numFmtId="3" fontId="1" fillId="2" borderId="0" xfId="0" applyNumberFormat="1" applyFont="1" applyFill="1"/>
    <xf numFmtId="0" fontId="1" fillId="2" borderId="0" xfId="0" applyFont="1" applyFill="1" applyBorder="1" applyAlignment="1">
      <alignment horizontal="left"/>
    </xf>
    <xf numFmtId="0" fontId="1" fillId="2" borderId="22" xfId="0" applyFont="1" applyFill="1" applyBorder="1" applyAlignment="1">
      <alignment horizontal="left"/>
    </xf>
    <xf numFmtId="3" fontId="1" fillId="2" borderId="22" xfId="0" quotePrefix="1" applyNumberFormat="1" applyFont="1" applyFill="1" applyBorder="1" applyAlignment="1">
      <alignment horizontal="right"/>
    </xf>
    <xf numFmtId="3" fontId="1" fillId="2" borderId="22" xfId="0" quotePrefix="1" applyNumberFormat="1" applyFont="1" applyFill="1" applyBorder="1" applyAlignment="1"/>
    <xf numFmtId="3" fontId="1" fillId="2" borderId="0" xfId="0" quotePrefix="1" applyNumberFormat="1" applyFont="1" applyFill="1" applyBorder="1" applyAlignment="1"/>
    <xf numFmtId="9" fontId="1" fillId="2" borderId="0" xfId="9" applyNumberFormat="1" applyFont="1" applyFill="1" applyBorder="1" applyAlignment="1"/>
    <xf numFmtId="3" fontId="1" fillId="2" borderId="0" xfId="0" applyNumberFormat="1" applyFont="1" applyFill="1" applyAlignment="1">
      <alignment horizontal="right"/>
    </xf>
    <xf numFmtId="9" fontId="1" fillId="2" borderId="0" xfId="0" applyNumberFormat="1" applyFont="1" applyFill="1" applyAlignment="1">
      <alignment horizontal="right"/>
    </xf>
    <xf numFmtId="9" fontId="1" fillId="2" borderId="0" xfId="9" applyFont="1" applyFill="1"/>
    <xf numFmtId="0" fontId="16" fillId="2" borderId="0" xfId="0" applyNumberFormat="1" applyFont="1" applyFill="1"/>
    <xf numFmtId="0" fontId="22" fillId="2" borderId="0" xfId="0" applyFont="1" applyFill="1"/>
    <xf numFmtId="9" fontId="1" fillId="2" borderId="0" xfId="0" applyNumberFormat="1" applyFont="1" applyFill="1"/>
    <xf numFmtId="9" fontId="1" fillId="2" borderId="0" xfId="9" applyFont="1" applyFill="1" applyBorder="1" applyAlignment="1">
      <alignment horizontal="right"/>
    </xf>
    <xf numFmtId="0" fontId="22" fillId="2" borderId="0" xfId="0" applyFont="1" applyFill="1" applyBorder="1"/>
    <xf numFmtId="0" fontId="0" fillId="2" borderId="0" xfId="0" applyFill="1" applyBorder="1"/>
    <xf numFmtId="0" fontId="12" fillId="2" borderId="0" xfId="0" applyFont="1" applyFill="1" applyBorder="1"/>
    <xf numFmtId="9" fontId="1" fillId="2" borderId="18" xfId="9" applyFont="1" applyFill="1" applyBorder="1" applyAlignment="1">
      <alignment horizontal="right"/>
    </xf>
    <xf numFmtId="0" fontId="1" fillId="2" borderId="0" xfId="0" applyFont="1" applyFill="1" applyBorder="1" applyAlignment="1">
      <alignment horizontal="left"/>
    </xf>
    <xf numFmtId="0" fontId="1" fillId="2" borderId="22" xfId="0" applyFont="1" applyFill="1" applyBorder="1" applyAlignment="1">
      <alignment horizontal="left"/>
    </xf>
    <xf numFmtId="0" fontId="1" fillId="2" borderId="22" xfId="0" quotePrefix="1" applyNumberFormat="1" applyFont="1" applyFill="1" applyBorder="1" applyAlignment="1"/>
    <xf numFmtId="0" fontId="1" fillId="2" borderId="22" xfId="0" applyFont="1" applyFill="1" applyBorder="1" applyAlignment="1">
      <alignment horizontal="left" vertical="center"/>
    </xf>
    <xf numFmtId="0" fontId="1" fillId="2" borderId="0" xfId="0" applyFont="1" applyFill="1" applyBorder="1" applyAlignment="1">
      <alignment horizontal="left" vertical="center"/>
    </xf>
    <xf numFmtId="9" fontId="1" fillId="2" borderId="0" xfId="9" applyFont="1" applyFill="1" applyAlignment="1">
      <alignment horizontal="right"/>
    </xf>
    <xf numFmtId="3" fontId="16" fillId="2" borderId="0" xfId="0" applyNumberFormat="1" applyFont="1" applyFill="1" applyBorder="1" applyAlignment="1">
      <alignment horizontal="right"/>
    </xf>
    <xf numFmtId="0" fontId="0" fillId="2" borderId="0" xfId="0" applyFill="1"/>
    <xf numFmtId="0" fontId="10" fillId="2" borderId="0" xfId="0" applyFont="1" applyFill="1" applyBorder="1" applyAlignment="1">
      <alignment horizontal="center" vertical="center" wrapText="1"/>
    </xf>
    <xf numFmtId="0" fontId="1" fillId="2" borderId="0" xfId="0" applyFont="1" applyFill="1" applyBorder="1" applyAlignment="1">
      <alignment horizontal="right"/>
    </xf>
    <xf numFmtId="3" fontId="23" fillId="0" borderId="0" xfId="0" applyNumberFormat="1" applyFont="1" applyFill="1" applyAlignment="1">
      <alignment horizontal="right"/>
    </xf>
    <xf numFmtId="9" fontId="23" fillId="0" borderId="0" xfId="0" applyNumberFormat="1" applyFont="1" applyFill="1" applyAlignment="1">
      <alignment horizontal="right"/>
    </xf>
    <xf numFmtId="0" fontId="23" fillId="0" borderId="0" xfId="0" applyFont="1" applyFill="1"/>
    <xf numFmtId="1" fontId="5" fillId="0" borderId="0" xfId="0" applyNumberFormat="1" applyFont="1" applyFill="1"/>
    <xf numFmtId="164" fontId="1" fillId="2" borderId="0" xfId="1" applyFill="1" applyBorder="1" applyAlignment="1">
      <alignment horizontal="left"/>
    </xf>
    <xf numFmtId="9" fontId="10" fillId="2" borderId="0" xfId="9" applyFont="1" applyFill="1" applyBorder="1" applyAlignment="1">
      <alignment horizontal="center" vertical="center" wrapText="1"/>
    </xf>
    <xf numFmtId="0" fontId="21" fillId="0" borderId="2" xfId="0" applyFont="1" applyFill="1" applyBorder="1"/>
    <xf numFmtId="3" fontId="16" fillId="0" borderId="4" xfId="0" applyNumberFormat="1" applyFont="1" applyFill="1" applyBorder="1"/>
    <xf numFmtId="3" fontId="16" fillId="0" borderId="5" xfId="0" applyNumberFormat="1" applyFont="1" applyFill="1" applyBorder="1"/>
    <xf numFmtId="0" fontId="16" fillId="0" borderId="2" xfId="0" applyFont="1" applyFill="1" applyBorder="1"/>
    <xf numFmtId="0" fontId="1" fillId="2" borderId="0" xfId="0" applyFont="1" applyFill="1" applyBorder="1" applyAlignment="1">
      <alignment horizontal="right"/>
    </xf>
    <xf numFmtId="0" fontId="1" fillId="2" borderId="0" xfId="0" applyFont="1" applyFill="1" applyAlignment="1">
      <alignment horizontal="right"/>
    </xf>
    <xf numFmtId="0" fontId="10" fillId="2" borderId="0" xfId="0" applyFont="1" applyFill="1" applyBorder="1" applyAlignment="1">
      <alignment horizontal="center" vertical="center" wrapText="1"/>
    </xf>
    <xf numFmtId="0" fontId="1" fillId="2" borderId="20" xfId="0" applyFont="1" applyFill="1" applyBorder="1" applyAlignment="1">
      <alignment horizontal="right"/>
    </xf>
    <xf numFmtId="0" fontId="1" fillId="2" borderId="0" xfId="0" applyFont="1" applyFill="1" applyBorder="1" applyAlignment="1">
      <alignment horizontal="left"/>
    </xf>
    <xf numFmtId="0" fontId="1" fillId="2" borderId="22" xfId="0" applyFont="1" applyFill="1" applyBorder="1" applyAlignment="1">
      <alignment horizontal="left"/>
    </xf>
    <xf numFmtId="0" fontId="1" fillId="2" borderId="14" xfId="0" applyFont="1" applyFill="1" applyBorder="1" applyAlignment="1">
      <alignment horizontal="right"/>
    </xf>
    <xf numFmtId="0" fontId="1" fillId="2" borderId="17" xfId="0" applyFont="1" applyFill="1" applyBorder="1" applyAlignment="1">
      <alignment horizontal="right"/>
    </xf>
    <xf numFmtId="3" fontId="1" fillId="0" borderId="0" xfId="0" applyNumberFormat="1" applyFont="1" applyFill="1"/>
    <xf numFmtId="166" fontId="1" fillId="0" borderId="0" xfId="9" applyNumberFormat="1" applyFont="1" applyFill="1"/>
    <xf numFmtId="0" fontId="1" fillId="2" borderId="0" xfId="0" applyFont="1" applyFill="1" applyBorder="1" applyAlignment="1">
      <alignment horizontal="right"/>
    </xf>
    <xf numFmtId="9" fontId="1" fillId="2" borderId="24" xfId="9" applyFont="1" applyFill="1" applyBorder="1" applyAlignment="1">
      <alignment horizontal="right"/>
    </xf>
    <xf numFmtId="9" fontId="19" fillId="2" borderId="0" xfId="9" applyFont="1" applyFill="1"/>
    <xf numFmtId="9" fontId="16" fillId="2" borderId="0" xfId="9" applyFont="1" applyFill="1"/>
    <xf numFmtId="0" fontId="0" fillId="0" borderId="0" xfId="0" applyAlignment="1">
      <alignment horizontal="left"/>
    </xf>
    <xf numFmtId="3" fontId="0" fillId="4" borderId="0" xfId="0" applyNumberFormat="1" applyFill="1" applyAlignment="1">
      <alignment horizontal="right"/>
    </xf>
    <xf numFmtId="167" fontId="0" fillId="4" borderId="7" xfId="0" applyNumberFormat="1" applyFill="1" applyBorder="1" applyAlignment="1">
      <alignment horizontal="right"/>
    </xf>
    <xf numFmtId="167" fontId="0" fillId="0" borderId="7" xfId="0" applyNumberFormat="1" applyBorder="1" applyAlignment="1">
      <alignment horizontal="right"/>
    </xf>
    <xf numFmtId="0" fontId="10" fillId="0" borderId="0" xfId="0" applyFont="1"/>
    <xf numFmtId="3" fontId="0" fillId="0" borderId="0" xfId="0" applyNumberFormat="1" applyAlignment="1">
      <alignment horizontal="center"/>
    </xf>
    <xf numFmtId="0" fontId="0" fillId="0" borderId="0" xfId="0" applyAlignment="1">
      <alignment horizontal="center"/>
    </xf>
    <xf numFmtId="3" fontId="10" fillId="0" borderId="31" xfId="0" applyNumberFormat="1" applyFont="1" applyBorder="1" applyAlignment="1">
      <alignment horizontal="center"/>
    </xf>
    <xf numFmtId="3" fontId="10" fillId="0" borderId="6" xfId="0" applyNumberFormat="1" applyFont="1" applyBorder="1" applyAlignment="1">
      <alignment horizontal="right"/>
    </xf>
    <xf numFmtId="0" fontId="10" fillId="0" borderId="6" xfId="0" applyFont="1" applyBorder="1" applyAlignment="1">
      <alignment horizontal="left"/>
    </xf>
    <xf numFmtId="167" fontId="10" fillId="0" borderId="32" xfId="0" applyNumberFormat="1" applyFont="1" applyBorder="1" applyAlignment="1">
      <alignment horizontal="right"/>
    </xf>
    <xf numFmtId="3" fontId="10" fillId="0" borderId="6" xfId="0" applyNumberFormat="1" applyFont="1" applyBorder="1" applyAlignment="1">
      <alignment horizontal="center"/>
    </xf>
    <xf numFmtId="3" fontId="10" fillId="0" borderId="6" xfId="0" applyNumberFormat="1" applyFont="1" applyFill="1" applyBorder="1" applyAlignment="1">
      <alignment horizontal="right"/>
    </xf>
    <xf numFmtId="3" fontId="0" fillId="0" borderId="0" xfId="0" applyNumberFormat="1" applyFill="1" applyAlignment="1">
      <alignment horizontal="right"/>
    </xf>
    <xf numFmtId="0" fontId="0" fillId="0" borderId="0" xfId="0" applyFill="1" applyAlignment="1">
      <alignment horizontal="right"/>
    </xf>
    <xf numFmtId="3" fontId="0" fillId="0" borderId="33" xfId="0" applyNumberFormat="1" applyBorder="1" applyAlignment="1">
      <alignment horizontal="center"/>
    </xf>
    <xf numFmtId="3" fontId="0" fillId="4" borderId="34" xfId="0" applyNumberFormat="1" applyFill="1" applyBorder="1" applyAlignment="1">
      <alignment horizontal="right"/>
    </xf>
    <xf numFmtId="3" fontId="0" fillId="0" borderId="34" xfId="0" applyNumberFormat="1" applyFill="1" applyBorder="1" applyAlignment="1">
      <alignment horizontal="right"/>
    </xf>
    <xf numFmtId="3" fontId="0" fillId="0" borderId="30" xfId="0" applyNumberFormat="1" applyBorder="1" applyAlignment="1">
      <alignment horizontal="center"/>
    </xf>
    <xf numFmtId="3" fontId="0" fillId="4" borderId="0" xfId="0" applyNumberFormat="1" applyFill="1" applyBorder="1" applyAlignment="1">
      <alignment horizontal="right"/>
    </xf>
    <xf numFmtId="3" fontId="0" fillId="0" borderId="0" xfId="0" applyNumberFormat="1" applyFill="1" applyBorder="1" applyAlignment="1">
      <alignment horizontal="right"/>
    </xf>
    <xf numFmtId="3" fontId="0" fillId="0" borderId="1" xfId="0" applyNumberFormat="1" applyFill="1" applyBorder="1" applyAlignment="1">
      <alignment horizontal="right"/>
    </xf>
    <xf numFmtId="0" fontId="0" fillId="0" borderId="0" xfId="0" applyFill="1" applyBorder="1" applyAlignment="1">
      <alignment horizontal="right"/>
    </xf>
    <xf numFmtId="3" fontId="10" fillId="0" borderId="32" xfId="0" applyNumberFormat="1" applyFont="1" applyBorder="1" applyAlignment="1">
      <alignment horizontal="right"/>
    </xf>
    <xf numFmtId="3" fontId="0" fillId="4" borderId="7" xfId="0" applyNumberFormat="1" applyFill="1" applyBorder="1" applyAlignment="1">
      <alignment horizontal="right"/>
    </xf>
    <xf numFmtId="3" fontId="0" fillId="4" borderId="35" xfId="0" applyNumberFormat="1" applyFill="1" applyBorder="1" applyAlignment="1">
      <alignment horizontal="right"/>
    </xf>
    <xf numFmtId="3" fontId="0" fillId="0" borderId="7" xfId="0" applyNumberFormat="1" applyBorder="1" applyAlignment="1">
      <alignment horizontal="right"/>
    </xf>
    <xf numFmtId="0" fontId="0" fillId="0" borderId="7" xfId="0" applyBorder="1" applyAlignment="1">
      <alignment horizontal="right"/>
    </xf>
    <xf numFmtId="3" fontId="0" fillId="0" borderId="33" xfId="0" applyNumberFormat="1" applyBorder="1"/>
    <xf numFmtId="3" fontId="0" fillId="0" borderId="34" xfId="0" applyNumberFormat="1" applyBorder="1"/>
    <xf numFmtId="0" fontId="1" fillId="2" borderId="0" xfId="0" applyFont="1" applyFill="1" applyAlignment="1"/>
    <xf numFmtId="3" fontId="24" fillId="2" borderId="0" xfId="0" applyNumberFormat="1" applyFont="1" applyFill="1"/>
    <xf numFmtId="3" fontId="24" fillId="2" borderId="18" xfId="1" applyNumberFormat="1" applyFont="1" applyFill="1" applyBorder="1"/>
    <xf numFmtId="3" fontId="24" fillId="2" borderId="21" xfId="1" applyNumberFormat="1" applyFont="1" applyFill="1" applyBorder="1"/>
    <xf numFmtId="3" fontId="1" fillId="0" borderId="0" xfId="0" applyNumberFormat="1" applyFont="1"/>
    <xf numFmtId="0" fontId="1" fillId="0" borderId="0" xfId="0" applyFont="1" applyBorder="1"/>
    <xf numFmtId="168" fontId="0" fillId="0" borderId="0" xfId="0" applyNumberFormat="1" applyBorder="1"/>
    <xf numFmtId="166" fontId="1" fillId="2" borderId="21" xfId="9" applyNumberFormat="1" applyFont="1" applyFill="1" applyBorder="1" applyAlignment="1">
      <alignment horizontal="right"/>
    </xf>
    <xf numFmtId="3" fontId="18" fillId="0" borderId="0" xfId="0" applyNumberFormat="1" applyFont="1"/>
    <xf numFmtId="3" fontId="18" fillId="0" borderId="0" xfId="1" applyNumberFormat="1" applyFont="1"/>
    <xf numFmtId="0" fontId="5" fillId="0" borderId="13" xfId="0" applyFont="1" applyFill="1" applyBorder="1"/>
    <xf numFmtId="0" fontId="1" fillId="2" borderId="22" xfId="0" applyFont="1" applyFill="1" applyBorder="1" applyAlignment="1"/>
    <xf numFmtId="0" fontId="1" fillId="2" borderId="0" xfId="0" applyFont="1" applyFill="1" applyBorder="1" applyAlignment="1"/>
    <xf numFmtId="0" fontId="1" fillId="2" borderId="0" xfId="0" applyFont="1" applyFill="1" applyBorder="1" applyAlignment="1">
      <alignment horizontal="left"/>
    </xf>
    <xf numFmtId="0" fontId="16" fillId="0" borderId="0" xfId="0" applyFont="1" applyFill="1" applyBorder="1"/>
    <xf numFmtId="3" fontId="5" fillId="0" borderId="16" xfId="1" applyNumberFormat="1" applyFont="1" applyFill="1" applyBorder="1"/>
    <xf numFmtId="3" fontId="5" fillId="0" borderId="19" xfId="1" applyNumberFormat="1" applyFont="1" applyFill="1" applyBorder="1"/>
    <xf numFmtId="3" fontId="1" fillId="2" borderId="22" xfId="0" applyNumberFormat="1" applyFont="1" applyFill="1" applyBorder="1" applyAlignment="1"/>
    <xf numFmtId="9" fontId="1" fillId="2" borderId="22" xfId="9" quotePrefix="1" applyFont="1" applyFill="1" applyBorder="1" applyAlignment="1">
      <alignment horizontal="right"/>
    </xf>
    <xf numFmtId="3" fontId="1" fillId="2" borderId="0" xfId="0" applyNumberFormat="1" applyFont="1" applyFill="1" applyBorder="1" applyAlignment="1"/>
    <xf numFmtId="9" fontId="1" fillId="2" borderId="0" xfId="9" quotePrefix="1" applyFont="1" applyFill="1" applyBorder="1" applyAlignment="1">
      <alignment horizontal="right"/>
    </xf>
    <xf numFmtId="3" fontId="0" fillId="0" borderId="7" xfId="0" applyNumberFormat="1" applyFill="1" applyBorder="1" applyAlignment="1">
      <alignment horizontal="right"/>
    </xf>
    <xf numFmtId="0" fontId="1" fillId="2" borderId="0" xfId="0" applyFont="1" applyFill="1" applyBorder="1" applyAlignment="1">
      <alignment horizontal="left"/>
    </xf>
    <xf numFmtId="0" fontId="10"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 fillId="2" borderId="22" xfId="0" applyFont="1" applyFill="1" applyBorder="1" applyAlignment="1">
      <alignment horizontal="left"/>
    </xf>
    <xf numFmtId="0" fontId="10" fillId="2" borderId="0" xfId="0" applyFont="1" applyFill="1" applyBorder="1"/>
    <xf numFmtId="9" fontId="1" fillId="2" borderId="24" xfId="9" quotePrefix="1" applyFont="1" applyFill="1" applyBorder="1" applyAlignment="1">
      <alignment horizontal="right"/>
    </xf>
    <xf numFmtId="0" fontId="1" fillId="2" borderId="0" xfId="0" applyFont="1" applyFill="1" applyAlignment="1">
      <alignment vertical="top"/>
    </xf>
    <xf numFmtId="0" fontId="10" fillId="2" borderId="0" xfId="0" applyFont="1" applyFill="1" applyAlignment="1">
      <alignment horizontal="center"/>
    </xf>
    <xf numFmtId="0" fontId="10" fillId="2" borderId="2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3" fillId="2" borderId="0" xfId="0" applyFont="1" applyFill="1" applyAlignment="1">
      <alignment horizontal="left" wrapText="1"/>
    </xf>
    <xf numFmtId="0" fontId="1"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center" vertical="top" wrapText="1"/>
    </xf>
    <xf numFmtId="0" fontId="1" fillId="2" borderId="0" xfId="0" applyFont="1" applyFill="1" applyBorder="1" applyAlignment="1">
      <alignment horizontal="left" vertical="top" wrapText="1"/>
    </xf>
    <xf numFmtId="0" fontId="1" fillId="2" borderId="21" xfId="0" applyFont="1" applyFill="1" applyBorder="1" applyAlignment="1">
      <alignment horizontal="right"/>
    </xf>
    <xf numFmtId="0" fontId="1" fillId="2" borderId="20" xfId="0" applyFont="1" applyFill="1" applyBorder="1" applyAlignment="1">
      <alignment horizontal="right"/>
    </xf>
    <xf numFmtId="0" fontId="1" fillId="2" borderId="15" xfId="0" applyFont="1" applyFill="1" applyBorder="1" applyAlignment="1">
      <alignment horizontal="right"/>
    </xf>
    <xf numFmtId="0" fontId="1" fillId="2" borderId="14" xfId="0" applyFont="1" applyFill="1" applyBorder="1" applyAlignment="1">
      <alignment horizontal="right"/>
    </xf>
    <xf numFmtId="0" fontId="1" fillId="2" borderId="18" xfId="0" applyFont="1" applyFill="1" applyBorder="1" applyAlignment="1">
      <alignment horizontal="right"/>
    </xf>
    <xf numFmtId="0" fontId="1" fillId="2" borderId="17" xfId="0" applyFont="1" applyFill="1" applyBorder="1" applyAlignment="1">
      <alignment horizontal="right"/>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0" borderId="0" xfId="0" applyFont="1" applyFill="1" applyAlignment="1">
      <alignment horizontal="center" vertical="center"/>
    </xf>
    <xf numFmtId="0" fontId="10" fillId="0" borderId="16" xfId="0" applyFont="1" applyFill="1" applyBorder="1" applyAlignment="1">
      <alignment horizontal="center" vertical="center"/>
    </xf>
    <xf numFmtId="3" fontId="20" fillId="2" borderId="22" xfId="0" applyNumberFormat="1"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0" fillId="2" borderId="2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5" fillId="3" borderId="12" xfId="0" applyFont="1" applyFill="1" applyBorder="1" applyAlignment="1">
      <alignment horizontal="center" vertical="center" wrapText="1"/>
    </xf>
    <xf numFmtId="0" fontId="15" fillId="3" borderId="11" xfId="0" applyFont="1" applyFill="1" applyBorder="1" applyAlignment="1">
      <alignment horizontal="center" vertical="center" wrapText="1"/>
    </xf>
  </cellXfs>
  <cellStyles count="10">
    <cellStyle name="Comma" xfId="1" builtinId="3"/>
    <cellStyle name="Comma0" xfId="2" xr:uid="{00000000-0005-0000-0000-000001000000}"/>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Normal" xfId="0" builtinId="0"/>
    <cellStyle name="Percent" xfId="9" builtinId="5"/>
    <cellStyle name="Total" xfId="8" builtinId="25" customBuiltin="1"/>
  </cellStyles>
  <dxfs count="2">
    <dxf>
      <font>
        <color rgb="FFC00000"/>
      </font>
      <fill>
        <patternFill>
          <bgColor rgb="FFFFC9C9"/>
        </patternFill>
      </fill>
    </dxf>
    <dxf>
      <font>
        <color rgb="FFC00000"/>
      </font>
      <fill>
        <patternFill>
          <bgColor rgb="FFFFC9C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9C9"/>
      <color rgb="FFE2CC2A"/>
      <color rgb="FFFF33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1881014873141"/>
          <c:y val="4.5096967045785953E-2"/>
          <c:w val="0.86042563429571306"/>
          <c:h val="0.90559731169967395"/>
        </c:manualLayout>
      </c:layout>
      <c:barChart>
        <c:barDir val="col"/>
        <c:grouping val="clustered"/>
        <c:varyColors val="0"/>
        <c:ser>
          <c:idx val="0"/>
          <c:order val="0"/>
          <c:tx>
            <c:v>Total Productive</c:v>
          </c:tx>
          <c:spPr>
            <a:pattFill prst="pct90">
              <a:fgClr>
                <a:schemeClr val="accent1">
                  <a:lumMod val="75000"/>
                </a:schemeClr>
              </a:fgClr>
              <a:bgClr>
                <a:schemeClr val="bg1"/>
              </a:bgClr>
            </a:pattFill>
            <a:ln>
              <a:solidFill>
                <a:schemeClr val="tx1"/>
              </a:solidFill>
            </a:ln>
          </c:spPr>
          <c:invertIfNegative val="0"/>
          <c:dLbls>
            <c:dLbl>
              <c:idx val="0"/>
              <c:layout>
                <c:manualLayout>
                  <c:x val="-2.5660764690787785E-3"/>
                  <c:y val="9.72225867599883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F8-4EBA-8E46-C04FEF4F8E70}"/>
                </c:ext>
              </c:extLst>
            </c:dLbl>
            <c:dLbl>
              <c:idx val="1"/>
              <c:layout>
                <c:manualLayout>
                  <c:x val="-7.849293563579277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F8-4EBA-8E46-C04FEF4F8E70}"/>
                </c:ext>
              </c:extLst>
            </c:dLbl>
            <c:dLbl>
              <c:idx val="4"/>
              <c:layout>
                <c:manualLayout>
                  <c:x val="-5.23286237571951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F8-4EBA-8E46-C04FEF4F8E70}"/>
                </c:ext>
              </c:extLst>
            </c:dLbl>
            <c:dLbl>
              <c:idx val="5"/>
              <c:layout>
                <c:manualLayout>
                  <c:x val="-1.3233276556365883E-2"/>
                  <c:y val="1.0936132983377078E-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F8-4EBA-8E46-C04FEF4F8E70}"/>
                </c:ext>
              </c:extLst>
            </c:dLbl>
            <c:dLbl>
              <c:idx val="6"/>
              <c:layout>
                <c:manualLayout>
                  <c:x val="-5.2328623757195184E-3"/>
                  <c:y val="-1.33092738407699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F8-4EBA-8E46-C04FEF4F8E70}"/>
                </c:ext>
              </c:extLst>
            </c:dLbl>
            <c:dLbl>
              <c:idx val="7"/>
              <c:layout>
                <c:manualLayout>
                  <c:x val="-7.8492935635791818E-3"/>
                  <c:y val="-7.52296587926509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F8-4EBA-8E46-C04FEF4F8E70}"/>
                </c:ext>
              </c:extLst>
            </c:dLbl>
            <c:dLbl>
              <c:idx val="9"/>
              <c:layout>
                <c:manualLayout>
                  <c:x val="-9.4088383615852144E-17"/>
                  <c:y val="0.106481481481481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F8-4EBA-8E46-C04FEF4F8E70}"/>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NATIONAL!$BG$100:$BU$100</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NATIONAL!$BG$101:$BU$101</c:f>
              <c:numCache>
                <c:formatCode>0%</c:formatCode>
                <c:ptCount val="15"/>
                <c:pt idx="0">
                  <c:v>-5.584967130141369E-4</c:v>
                </c:pt>
                <c:pt idx="1">
                  <c:v>1.0489306960662189E-2</c:v>
                </c:pt>
                <c:pt idx="2">
                  <c:v>2.4620382958132677E-2</c:v>
                </c:pt>
                <c:pt idx="3">
                  <c:v>1.6326530612244899E-2</c:v>
                </c:pt>
                <c:pt idx="4">
                  <c:v>3.4739509000188081E-3</c:v>
                </c:pt>
                <c:pt idx="5">
                  <c:v>-2.7706419995369401E-2</c:v>
                </c:pt>
                <c:pt idx="6">
                  <c:v>-3.7068535401641949E-2</c:v>
                </c:pt>
                <c:pt idx="7">
                  <c:v>-2.8474193054557874E-2</c:v>
                </c:pt>
                <c:pt idx="8">
                  <c:v>-1.4884668064629519E-2</c:v>
                </c:pt>
                <c:pt idx="9">
                  <c:v>-2.7807512950180258E-3</c:v>
                </c:pt>
                <c:pt idx="10">
                  <c:v>6.058213135587992E-3</c:v>
                </c:pt>
                <c:pt idx="11">
                  <c:v>6.7085285388407863E-3</c:v>
                </c:pt>
                <c:pt idx="12">
                  <c:v>1.4521532557714564E-2</c:v>
                </c:pt>
                <c:pt idx="13">
                  <c:v>3.2782160740660688E-3</c:v>
                </c:pt>
                <c:pt idx="14">
                  <c:v>2.7504488330341113E-2</c:v>
                </c:pt>
              </c:numCache>
            </c:numRef>
          </c:val>
          <c:extLst>
            <c:ext xmlns:c16="http://schemas.microsoft.com/office/drawing/2014/chart" uri="{C3380CC4-5D6E-409C-BE32-E72D297353CC}">
              <c16:uniqueId val="{00000007-5BF8-4EBA-8E46-C04FEF4F8E70}"/>
            </c:ext>
          </c:extLst>
        </c:ser>
        <c:ser>
          <c:idx val="1"/>
          <c:order val="1"/>
          <c:tx>
            <c:v>Signatory</c:v>
          </c:tx>
          <c:spPr>
            <a:solidFill>
              <a:srgbClr val="FFC000"/>
            </a:solidFill>
            <a:ln>
              <a:solidFill>
                <a:schemeClr val="tx1"/>
              </a:solidFill>
            </a:ln>
          </c:spPr>
          <c:invertIfNegative val="0"/>
          <c:dLbls>
            <c:dLbl>
              <c:idx val="0"/>
              <c:layout>
                <c:manualLayout>
                  <c:x val="0"/>
                  <c:y val="4.48585474054090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BF8-4EBA-8E46-C04FEF4F8E70}"/>
                </c:ext>
              </c:extLst>
            </c:dLbl>
            <c:dLbl>
              <c:idx val="1"/>
              <c:layout>
                <c:manualLayout>
                  <c:x val="1.0465724751438988E-2"/>
                  <c:y val="-4.6296296296296719E-3"/>
                </c:manualLayout>
              </c:layout>
              <c:spPr>
                <a:noFill/>
              </c:spPr>
              <c:txPr>
                <a:bodyPr/>
                <a:lstStyle/>
                <a:p>
                  <a:pPr>
                    <a:defRPr b="1"/>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BF8-4EBA-8E46-C04FEF4F8E70}"/>
                </c:ext>
              </c:extLst>
            </c:dLbl>
            <c:dLbl>
              <c:idx val="2"/>
              <c:layout>
                <c:manualLayout>
                  <c:x val="7.8493652496671174E-3"/>
                  <c:y val="0.1203707349081365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BF8-4EBA-8E46-C04FEF4F8E70}"/>
                </c:ext>
              </c:extLst>
            </c:dLbl>
            <c:dLbl>
              <c:idx val="3"/>
              <c:layout>
                <c:manualLayout>
                  <c:x val="5.2328623757194707E-3"/>
                  <c:y val="4.3402777777777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BF8-4EBA-8E46-C04FEF4F8E70}"/>
                </c:ext>
              </c:extLst>
            </c:dLbl>
            <c:dLbl>
              <c:idx val="4"/>
              <c:layout>
                <c:manualLayout>
                  <c:x val="-1.2830382345393894E-2"/>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BF8-4EBA-8E46-C04FEF4F8E70}"/>
                </c:ext>
              </c:extLst>
            </c:dLbl>
            <c:dLbl>
              <c:idx val="5"/>
              <c:layout>
                <c:manualLayout>
                  <c:x val="-9.2591522967418133E-17"/>
                  <c:y val="1.88176235193625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BF8-4EBA-8E46-C04FEF4F8E70}"/>
                </c:ext>
              </c:extLst>
            </c:dLbl>
            <c:dLbl>
              <c:idx val="6"/>
              <c:layout>
                <c:manualLayout>
                  <c:x val="1.5698587127158554E-2"/>
                  <c:y val="-9.25853018372703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BF8-4EBA-8E46-C04FEF4F8E70}"/>
                </c:ext>
              </c:extLst>
            </c:dLbl>
            <c:dLbl>
              <c:idx val="7"/>
              <c:layout>
                <c:manualLayout>
                  <c:x val="1.8609913945514315E-2"/>
                  <c:y val="5.78813065033537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BF8-4EBA-8E46-C04FEF4F8E70}"/>
                </c:ext>
              </c:extLst>
            </c:dLbl>
            <c:dLbl>
              <c:idx val="8"/>
              <c:layout>
                <c:manualLayout>
                  <c:x val="7.8492935635791818E-3"/>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BF8-4EBA-8E46-C04FEF4F8E70}"/>
                </c:ext>
              </c:extLst>
            </c:dLbl>
            <c:dLbl>
              <c:idx val="9"/>
              <c:layout>
                <c:manualLayout>
                  <c:x val="7.84929356357927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BF8-4EBA-8E46-C04FEF4F8E70}"/>
                </c:ext>
              </c:extLst>
            </c:dLbl>
            <c:dLbl>
              <c:idx val="10"/>
              <c:layout>
                <c:manualLayout>
                  <c:x val="7.6982294072363358E-3"/>
                  <c:y val="9.72222222222223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BF8-4EBA-8E46-C04FEF4F8E70}"/>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NATIONAL!$BG$100:$BU$100</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NATIONAL!$BG$102:$BU$102</c:f>
              <c:numCache>
                <c:formatCode>0%</c:formatCode>
                <c:ptCount val="15"/>
                <c:pt idx="0">
                  <c:v>4.7407487674053207E-2</c:v>
                </c:pt>
                <c:pt idx="1">
                  <c:v>-2.3794744465135527E-2</c:v>
                </c:pt>
                <c:pt idx="2">
                  <c:v>-3.4442560406952099E-3</c:v>
                </c:pt>
                <c:pt idx="3">
                  <c:v>1.5366618812144415E-2</c:v>
                </c:pt>
                <c:pt idx="4">
                  <c:v>-2.5555090071219103E-2</c:v>
                </c:pt>
                <c:pt idx="5">
                  <c:v>-5.4277730008598452E-2</c:v>
                </c:pt>
                <c:pt idx="6">
                  <c:v>-3.5003977724741446E-2</c:v>
                </c:pt>
                <c:pt idx="7">
                  <c:v>-3.5920386291367332E-2</c:v>
                </c:pt>
                <c:pt idx="8">
                  <c:v>5.802589787441974E-3</c:v>
                </c:pt>
                <c:pt idx="9">
                  <c:v>-1.2509868221291067E-2</c:v>
                </c:pt>
                <c:pt idx="10">
                  <c:v>-1.2914334911752045E-3</c:v>
                </c:pt>
                <c:pt idx="11">
                  <c:v>9.852216748768473E-3</c:v>
                </c:pt>
                <c:pt idx="12">
                  <c:v>-5.8536585365853658E-3</c:v>
                </c:pt>
                <c:pt idx="13">
                  <c:v>-1.9013738959764476E-3</c:v>
                </c:pt>
                <c:pt idx="14">
                  <c:v>6.145148405333989E-3</c:v>
                </c:pt>
              </c:numCache>
            </c:numRef>
          </c:val>
          <c:extLst>
            <c:ext xmlns:c16="http://schemas.microsoft.com/office/drawing/2014/chart" uri="{C3380CC4-5D6E-409C-BE32-E72D297353CC}">
              <c16:uniqueId val="{00000013-5BF8-4EBA-8E46-C04FEF4F8E70}"/>
            </c:ext>
          </c:extLst>
        </c:ser>
        <c:dLbls>
          <c:dLblPos val="outEnd"/>
          <c:showLegendKey val="0"/>
          <c:showVal val="1"/>
          <c:showCatName val="0"/>
          <c:showSerName val="0"/>
          <c:showPercent val="0"/>
          <c:showBubbleSize val="0"/>
        </c:dLbls>
        <c:gapWidth val="61"/>
        <c:axId val="665416528"/>
        <c:axId val="665416136"/>
      </c:barChart>
      <c:catAx>
        <c:axId val="665416528"/>
        <c:scaling>
          <c:orientation val="minMax"/>
        </c:scaling>
        <c:delete val="0"/>
        <c:axPos val="b"/>
        <c:numFmt formatCode="General" sourceLinked="1"/>
        <c:majorTickMark val="out"/>
        <c:minorTickMark val="none"/>
        <c:tickLblPos val="low"/>
        <c:spPr>
          <a:solidFill>
            <a:schemeClr val="bg1"/>
          </a:solidFill>
          <a:ln w="15875">
            <a:solidFill>
              <a:schemeClr val="tx1"/>
            </a:solidFill>
          </a:ln>
        </c:spPr>
        <c:txPr>
          <a:bodyPr/>
          <a:lstStyle/>
          <a:p>
            <a:pPr>
              <a:defRPr sz="1100" b="1"/>
            </a:pPr>
            <a:endParaRPr lang="en-US"/>
          </a:p>
        </c:txPr>
        <c:crossAx val="665416136"/>
        <c:crosses val="autoZero"/>
        <c:auto val="1"/>
        <c:lblAlgn val="ctr"/>
        <c:lblOffset val="100"/>
        <c:noMultiLvlLbl val="0"/>
      </c:catAx>
      <c:valAx>
        <c:axId val="665416136"/>
        <c:scaling>
          <c:orientation val="minMax"/>
        </c:scaling>
        <c:delete val="0"/>
        <c:axPos val="l"/>
        <c:majorGridlines/>
        <c:numFmt formatCode="0%" sourceLinked="1"/>
        <c:majorTickMark val="out"/>
        <c:minorTickMark val="none"/>
        <c:tickLblPos val="nextTo"/>
        <c:spPr>
          <a:ln w="15875">
            <a:solidFill>
              <a:schemeClr val="tx1"/>
            </a:solidFill>
          </a:ln>
        </c:spPr>
        <c:txPr>
          <a:bodyPr/>
          <a:lstStyle/>
          <a:p>
            <a:pPr>
              <a:defRPr sz="1100" b="1"/>
            </a:pPr>
            <a:endParaRPr lang="en-US"/>
          </a:p>
        </c:txPr>
        <c:crossAx val="665416528"/>
        <c:crosses val="autoZero"/>
        <c:crossBetween val="between"/>
      </c:valAx>
      <c:spPr>
        <a:noFill/>
      </c:spPr>
    </c:plotArea>
    <c:legend>
      <c:legendPos val="r"/>
      <c:layout>
        <c:manualLayout>
          <c:xMode val="edge"/>
          <c:yMode val="edge"/>
          <c:x val="0.7288979887915199"/>
          <c:y val="0.69596276777607924"/>
          <c:w val="0.23351308359182374"/>
          <c:h val="0.18203452942084661"/>
        </c:manualLayout>
      </c:layout>
      <c:overlay val="1"/>
      <c:spPr>
        <a:solidFill>
          <a:schemeClr val="accent1">
            <a:lumMod val="20000"/>
            <a:lumOff val="80000"/>
          </a:schemeClr>
        </a:solidFill>
        <a:ln>
          <a:solidFill>
            <a:sysClr val="windowText" lastClr="000000"/>
          </a:solidFill>
        </a:ln>
        <a:effectLst>
          <a:outerShdw blurRad="50800" dist="38100" dir="2700000" algn="tl" rotWithShape="0">
            <a:prstClr val="black">
              <a:alpha val="40000"/>
            </a:prstClr>
          </a:outerShdw>
        </a:effectLst>
      </c:spPr>
      <c:txPr>
        <a:bodyPr/>
        <a:lstStyle/>
        <a:p>
          <a:pPr>
            <a:defRPr sz="1100" b="1"/>
          </a:pPr>
          <a:endParaRPr lang="en-US"/>
        </a:p>
      </c:txPr>
    </c:legend>
    <c:plotVisOnly val="1"/>
    <c:dispBlanksAs val="gap"/>
    <c:showDLblsOverMax val="0"/>
  </c:chart>
  <c:spPr>
    <a:noFill/>
    <a:ln>
      <a:noFill/>
    </a:ln>
  </c:spPr>
  <c:printSettings>
    <c:headerFooter/>
    <c:pageMargins b="0.75" l="0.7" r="0.7" t="0.75" header="0.3" footer="0.3"/>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1881014873141"/>
          <c:y val="4.5096967045785953E-2"/>
          <c:w val="0.86042563429571306"/>
          <c:h val="0.90559731169967395"/>
        </c:manualLayout>
      </c:layout>
      <c:barChart>
        <c:barDir val="col"/>
        <c:grouping val="clustered"/>
        <c:varyColors val="0"/>
        <c:ser>
          <c:idx val="0"/>
          <c:order val="0"/>
          <c:tx>
            <c:v>Total Productive</c:v>
          </c:tx>
          <c:spPr>
            <a:pattFill prst="pct90">
              <a:fgClr>
                <a:schemeClr val="accent1">
                  <a:lumMod val="75000"/>
                </a:schemeClr>
              </a:fgClr>
              <a:bgClr>
                <a:schemeClr val="bg1"/>
              </a:bgClr>
            </a:pattFill>
            <a:ln>
              <a:solidFill>
                <a:schemeClr val="tx1"/>
              </a:solidFill>
            </a:ln>
          </c:spPr>
          <c:invertIfNegative val="0"/>
          <c:dLbls>
            <c:dLbl>
              <c:idx val="1"/>
              <c:layout>
                <c:manualLayout>
                  <c:x val="-7.849293563579277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1-4DBF-9048-A4A1BD7F986B}"/>
                </c:ext>
              </c:extLst>
            </c:dLbl>
            <c:dLbl>
              <c:idx val="4"/>
              <c:layout>
                <c:manualLayout>
                  <c:x val="-5.23286237571951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1-4DBF-9048-A4A1BD7F986B}"/>
                </c:ext>
              </c:extLst>
            </c:dLbl>
            <c:dLbl>
              <c:idx val="5"/>
              <c:layout>
                <c:manualLayout>
                  <c:x val="-2.0931449502878074E-2"/>
                  <c:y val="3.64537766112569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1-4DBF-9048-A4A1BD7F986B}"/>
                </c:ext>
              </c:extLst>
            </c:dLbl>
            <c:dLbl>
              <c:idx val="6"/>
              <c:layout>
                <c:manualLayout>
                  <c:x val="-5.2328623757195184E-3"/>
                  <c:y val="-1.33092738407699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51-4DBF-9048-A4A1BD7F986B}"/>
                </c:ext>
              </c:extLst>
            </c:dLbl>
            <c:dLbl>
              <c:idx val="7"/>
              <c:layout>
                <c:manualLayout>
                  <c:x val="-7.8492935635791818E-3"/>
                  <c:y val="-7.52296587926509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1-4DBF-9048-A4A1BD7F986B}"/>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NATIONAL!$BG$107:$BU$107</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NATIONAL!$BG$108:$BU$108</c:f>
              <c:numCache>
                <c:formatCode>0%</c:formatCode>
                <c:ptCount val="15"/>
                <c:pt idx="0">
                  <c:v>-2.9830298384531957E-3</c:v>
                </c:pt>
                <c:pt idx="1">
                  <c:v>2.1030384128407052E-2</c:v>
                </c:pt>
                <c:pt idx="2">
                  <c:v>3.7677718284676094E-2</c:v>
                </c:pt>
                <c:pt idx="3">
                  <c:v>2.0443769212835371E-2</c:v>
                </c:pt>
                <c:pt idx="4">
                  <c:v>-4.9296435272045025E-2</c:v>
                </c:pt>
                <c:pt idx="5">
                  <c:v>-0.13563379004008982</c:v>
                </c:pt>
                <c:pt idx="6">
                  <c:v>-8.0957071706728778E-2</c:v>
                </c:pt>
                <c:pt idx="7">
                  <c:v>2.5764004920404049E-3</c:v>
                </c:pt>
                <c:pt idx="8">
                  <c:v>1.8993589538638615E-2</c:v>
                </c:pt>
                <c:pt idx="9">
                  <c:v>4.4481965419257675E-2</c:v>
                </c:pt>
                <c:pt idx="10">
                  <c:v>3.9608163418572297E-2</c:v>
                </c:pt>
                <c:pt idx="11">
                  <c:v>5.1825294586883064E-2</c:v>
                </c:pt>
                <c:pt idx="12">
                  <c:v>3.2268532651937777E-2</c:v>
                </c:pt>
                <c:pt idx="13">
                  <c:v>3.2481201956999155E-2</c:v>
                </c:pt>
                <c:pt idx="14">
                  <c:v>4.0285848642760129E-2</c:v>
                </c:pt>
              </c:numCache>
            </c:numRef>
          </c:val>
          <c:extLst>
            <c:ext xmlns:c16="http://schemas.microsoft.com/office/drawing/2014/chart" uri="{C3380CC4-5D6E-409C-BE32-E72D297353CC}">
              <c16:uniqueId val="{00000005-8751-4DBF-9048-A4A1BD7F986B}"/>
            </c:ext>
          </c:extLst>
        </c:ser>
        <c:ser>
          <c:idx val="1"/>
          <c:order val="1"/>
          <c:tx>
            <c:v>Signatory</c:v>
          </c:tx>
          <c:spPr>
            <a:solidFill>
              <a:srgbClr val="FFC000"/>
            </a:solidFill>
            <a:ln>
              <a:solidFill>
                <a:schemeClr val="tx1"/>
              </a:solidFill>
            </a:ln>
          </c:spPr>
          <c:invertIfNegative val="0"/>
          <c:dLbls>
            <c:dLbl>
              <c:idx val="0"/>
              <c:layout>
                <c:manualLayout>
                  <c:x val="0"/>
                  <c:y val="-2.77777777777777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1-4DBF-9048-A4A1BD7F986B}"/>
                </c:ext>
              </c:extLst>
            </c:dLbl>
            <c:dLbl>
              <c:idx val="1"/>
              <c:layout>
                <c:manualLayout>
                  <c:x val="1.0465724751438988E-2"/>
                  <c:y val="-4.6296296296296719E-3"/>
                </c:manualLayout>
              </c:layout>
              <c:spPr>
                <a:noFill/>
              </c:spPr>
              <c:txPr>
                <a:bodyPr/>
                <a:lstStyle/>
                <a:p>
                  <a:pPr>
                    <a:defRPr b="1"/>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751-4DBF-9048-A4A1BD7F986B}"/>
                </c:ext>
              </c:extLst>
            </c:dLbl>
            <c:dLbl>
              <c:idx val="2"/>
              <c:layout>
                <c:manualLayout>
                  <c:x val="7.84929356357927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1-4DBF-9048-A4A1BD7F986B}"/>
                </c:ext>
              </c:extLst>
            </c:dLbl>
            <c:dLbl>
              <c:idx val="3"/>
              <c:layout>
                <c:manualLayout>
                  <c:x val="5.2328623757194707E-3"/>
                  <c:y val="4.3402777777777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1-4DBF-9048-A4A1BD7F986B}"/>
                </c:ext>
              </c:extLst>
            </c:dLbl>
            <c:dLbl>
              <c:idx val="6"/>
              <c:layout>
                <c:manualLayout>
                  <c:x val="1.5698587127158554E-2"/>
                  <c:y val="-9.25853018372703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1-4DBF-9048-A4A1BD7F986B}"/>
                </c:ext>
              </c:extLst>
            </c:dLbl>
            <c:dLbl>
              <c:idx val="7"/>
              <c:layout>
                <c:manualLayout>
                  <c:x val="-4.4848102778361496E-3"/>
                  <c:y val="5.78776611256926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751-4DBF-9048-A4A1BD7F986B}"/>
                </c:ext>
              </c:extLst>
            </c:dLbl>
            <c:dLbl>
              <c:idx val="8"/>
              <c:layout>
                <c:manualLayout>
                  <c:x val="7.8492935635791818E-3"/>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1-4DBF-9048-A4A1BD7F986B}"/>
                </c:ext>
              </c:extLst>
            </c:dLbl>
            <c:dLbl>
              <c:idx val="9"/>
              <c:layout>
                <c:manualLayout>
                  <c:x val="7.84929356357927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1-4DBF-9048-A4A1BD7F986B}"/>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NATIONAL!$BG$107:$BU$107</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NATIONAL!$BG$109:$BU$109</c:f>
              <c:numCache>
                <c:formatCode>0%</c:formatCode>
                <c:ptCount val="15"/>
                <c:pt idx="0">
                  <c:v>-1.4944527239609207E-2</c:v>
                </c:pt>
                <c:pt idx="1">
                  <c:v>8.7786883332165947E-3</c:v>
                </c:pt>
                <c:pt idx="2">
                  <c:v>2.7338162797694819E-2</c:v>
                </c:pt>
                <c:pt idx="3">
                  <c:v>5.8339829053667414E-2</c:v>
                </c:pt>
                <c:pt idx="4">
                  <c:v>7.067167896325498E-4</c:v>
                </c:pt>
                <c:pt idx="5">
                  <c:v>-0.15430005743336667</c:v>
                </c:pt>
                <c:pt idx="6">
                  <c:v>-8.0141458654029968E-2</c:v>
                </c:pt>
                <c:pt idx="7">
                  <c:v>2.9471439118427169E-2</c:v>
                </c:pt>
                <c:pt idx="8">
                  <c:v>9.992350353796137E-3</c:v>
                </c:pt>
                <c:pt idx="9">
                  <c:v>3.3278106508875742E-2</c:v>
                </c:pt>
                <c:pt idx="10">
                  <c:v>5.9777006597031335E-2</c:v>
                </c:pt>
                <c:pt idx="11">
                  <c:v>9.038768183921872E-2</c:v>
                </c:pt>
                <c:pt idx="12">
                  <c:v>4.8764423350913209E-2</c:v>
                </c:pt>
                <c:pt idx="13">
                  <c:v>3.7508940742326226E-2</c:v>
                </c:pt>
                <c:pt idx="14">
                  <c:v>3.3829551708214868E-2</c:v>
                </c:pt>
              </c:numCache>
            </c:numRef>
          </c:val>
          <c:extLst>
            <c:ext xmlns:c16="http://schemas.microsoft.com/office/drawing/2014/chart" uri="{C3380CC4-5D6E-409C-BE32-E72D297353CC}">
              <c16:uniqueId val="{0000000E-8751-4DBF-9048-A4A1BD7F986B}"/>
            </c:ext>
          </c:extLst>
        </c:ser>
        <c:dLbls>
          <c:dLblPos val="outEnd"/>
          <c:showLegendKey val="0"/>
          <c:showVal val="1"/>
          <c:showCatName val="0"/>
          <c:showSerName val="0"/>
          <c:showPercent val="0"/>
          <c:showBubbleSize val="0"/>
        </c:dLbls>
        <c:gapWidth val="61"/>
        <c:axId val="665416920"/>
        <c:axId val="665414568"/>
      </c:barChart>
      <c:catAx>
        <c:axId val="665416920"/>
        <c:scaling>
          <c:orientation val="minMax"/>
        </c:scaling>
        <c:delete val="0"/>
        <c:axPos val="b"/>
        <c:numFmt formatCode="General" sourceLinked="1"/>
        <c:majorTickMark val="out"/>
        <c:minorTickMark val="none"/>
        <c:tickLblPos val="low"/>
        <c:spPr>
          <a:solidFill>
            <a:schemeClr val="bg1"/>
          </a:solidFill>
          <a:ln w="15875">
            <a:solidFill>
              <a:schemeClr val="tx1"/>
            </a:solidFill>
          </a:ln>
        </c:spPr>
        <c:txPr>
          <a:bodyPr/>
          <a:lstStyle/>
          <a:p>
            <a:pPr>
              <a:defRPr sz="1100" b="1"/>
            </a:pPr>
            <a:endParaRPr lang="en-US"/>
          </a:p>
        </c:txPr>
        <c:crossAx val="665414568"/>
        <c:crosses val="autoZero"/>
        <c:auto val="1"/>
        <c:lblAlgn val="ctr"/>
        <c:lblOffset val="100"/>
        <c:noMultiLvlLbl val="0"/>
      </c:catAx>
      <c:valAx>
        <c:axId val="665414568"/>
        <c:scaling>
          <c:orientation val="minMax"/>
        </c:scaling>
        <c:delete val="0"/>
        <c:axPos val="l"/>
        <c:majorGridlines/>
        <c:numFmt formatCode="0%" sourceLinked="1"/>
        <c:majorTickMark val="out"/>
        <c:minorTickMark val="none"/>
        <c:tickLblPos val="nextTo"/>
        <c:spPr>
          <a:ln w="15875">
            <a:solidFill>
              <a:schemeClr val="tx1"/>
            </a:solidFill>
          </a:ln>
        </c:spPr>
        <c:txPr>
          <a:bodyPr/>
          <a:lstStyle/>
          <a:p>
            <a:pPr>
              <a:defRPr sz="1100" b="1"/>
            </a:pPr>
            <a:endParaRPr lang="en-US"/>
          </a:p>
        </c:txPr>
        <c:crossAx val="665416920"/>
        <c:crosses val="autoZero"/>
        <c:crossBetween val="between"/>
      </c:valAx>
      <c:spPr>
        <a:noFill/>
      </c:spPr>
    </c:plotArea>
    <c:legend>
      <c:legendPos val="r"/>
      <c:layout>
        <c:manualLayout>
          <c:xMode val="edge"/>
          <c:yMode val="edge"/>
          <c:x val="0.67061779209417005"/>
          <c:y val="0.69058836395450562"/>
          <c:w val="0.27952369924347692"/>
          <c:h val="0.17280730533683289"/>
        </c:manualLayout>
      </c:layout>
      <c:overlay val="1"/>
      <c:spPr>
        <a:solidFill>
          <a:schemeClr val="accent1">
            <a:lumMod val="20000"/>
            <a:lumOff val="80000"/>
          </a:schemeClr>
        </a:solidFill>
        <a:ln>
          <a:solidFill>
            <a:sysClr val="windowText" lastClr="000000"/>
          </a:solidFill>
        </a:ln>
        <a:effectLst>
          <a:outerShdw blurRad="50800" dist="38100" dir="2700000" algn="tl" rotWithShape="0">
            <a:prstClr val="black">
              <a:alpha val="40000"/>
            </a:prstClr>
          </a:outerShdw>
        </a:effectLst>
      </c:spPr>
      <c:txPr>
        <a:bodyPr/>
        <a:lstStyle/>
        <a:p>
          <a:pPr>
            <a:defRPr sz="1100" b="1"/>
          </a:pPr>
          <a:endParaRPr lang="en-US"/>
        </a:p>
      </c:txPr>
    </c:legend>
    <c:plotVisOnly val="1"/>
    <c:dispBlanksAs val="gap"/>
    <c:showDLblsOverMax val="0"/>
  </c:chart>
  <c:spPr>
    <a:noFill/>
    <a:ln>
      <a:noFill/>
    </a:ln>
  </c:spPr>
  <c:printSettings>
    <c:headerFooter/>
    <c:pageMargins b="0.75" l="0.7" r="0.7" t="0.75" header="0.3" footer="0.3"/>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1881014873141"/>
          <c:y val="4.5096967045785953E-2"/>
          <c:w val="0.86042563429571306"/>
          <c:h val="0.90559731169967395"/>
        </c:manualLayout>
      </c:layout>
      <c:barChart>
        <c:barDir val="col"/>
        <c:grouping val="clustered"/>
        <c:varyColors val="0"/>
        <c:ser>
          <c:idx val="0"/>
          <c:order val="0"/>
          <c:tx>
            <c:v>Total Productive</c:v>
          </c:tx>
          <c:spPr>
            <a:pattFill prst="pct90">
              <a:fgClr>
                <a:schemeClr val="accent1">
                  <a:lumMod val="75000"/>
                </a:schemeClr>
              </a:fgClr>
              <a:bgClr>
                <a:schemeClr val="bg1"/>
              </a:bgClr>
            </a:pattFill>
            <a:ln>
              <a:solidFill>
                <a:schemeClr val="tx1"/>
              </a:solidFill>
            </a:ln>
          </c:spPr>
          <c:invertIfNegative val="0"/>
          <c:dLbls>
            <c:dLbl>
              <c:idx val="1"/>
              <c:layout>
                <c:manualLayout>
                  <c:x val="-7.849293563579277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DB-4ADC-AE8F-D269C19B289F}"/>
                </c:ext>
              </c:extLst>
            </c:dLbl>
            <c:dLbl>
              <c:idx val="4"/>
              <c:layout>
                <c:manualLayout>
                  <c:x val="-5.23286237571951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DB-4ADC-AE8F-D269C19B289F}"/>
                </c:ext>
              </c:extLst>
            </c:dLbl>
            <c:dLbl>
              <c:idx val="5"/>
              <c:layout>
                <c:manualLayout>
                  <c:x val="-2.0931449502878074E-2"/>
                  <c:y val="3.64537766112569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DB-4ADC-AE8F-D269C19B289F}"/>
                </c:ext>
              </c:extLst>
            </c:dLbl>
            <c:dLbl>
              <c:idx val="6"/>
              <c:layout>
                <c:manualLayout>
                  <c:x val="-5.2328623757195184E-3"/>
                  <c:y val="-1.33092738407699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DB-4ADC-AE8F-D269C19B289F}"/>
                </c:ext>
              </c:extLst>
            </c:dLbl>
            <c:dLbl>
              <c:idx val="7"/>
              <c:layout>
                <c:manualLayout>
                  <c:x val="-7.8492935635791818E-3"/>
                  <c:y val="-7.52296587926509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DB-4ADC-AE8F-D269C19B289F}"/>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NATIONAL!$BG$113:$BU$113</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NATIONAL!$BG$114:$BU$114</c:f>
              <c:numCache>
                <c:formatCode>0%</c:formatCode>
                <c:ptCount val="15"/>
                <c:pt idx="0">
                  <c:v>1.2090981290931438E-2</c:v>
                </c:pt>
                <c:pt idx="1">
                  <c:v>4.4007586124279539E-2</c:v>
                </c:pt>
                <c:pt idx="2">
                  <c:v>8.1691880110864354E-2</c:v>
                </c:pt>
                <c:pt idx="3">
                  <c:v>8.159043417330919E-2</c:v>
                </c:pt>
                <c:pt idx="4">
                  <c:v>-1.0466514979498147E-2</c:v>
                </c:pt>
                <c:pt idx="5">
                  <c:v>-0.12674813860404474</c:v>
                </c:pt>
                <c:pt idx="6">
                  <c:v>-7.3195260266270726E-2</c:v>
                </c:pt>
                <c:pt idx="7">
                  <c:v>2.3740012661596265E-2</c:v>
                </c:pt>
                <c:pt idx="8">
                  <c:v>5.2486356115334656E-2</c:v>
                </c:pt>
                <c:pt idx="9">
                  <c:v>5.7043377458554569E-2</c:v>
                </c:pt>
                <c:pt idx="10">
                  <c:v>6.4155863997357523E-2</c:v>
                </c:pt>
                <c:pt idx="11">
                  <c:v>8.1381059560135582E-2</c:v>
                </c:pt>
                <c:pt idx="12">
                  <c:v>5.1000463292176799E-2</c:v>
                </c:pt>
                <c:pt idx="13">
                  <c:v>6.4327670930119485E-2</c:v>
                </c:pt>
                <c:pt idx="14">
                  <c:v>7.3163867112975178E-2</c:v>
                </c:pt>
              </c:numCache>
            </c:numRef>
          </c:val>
          <c:extLst>
            <c:ext xmlns:c16="http://schemas.microsoft.com/office/drawing/2014/chart" uri="{C3380CC4-5D6E-409C-BE32-E72D297353CC}">
              <c16:uniqueId val="{00000005-DADB-4ADC-AE8F-D269C19B289F}"/>
            </c:ext>
          </c:extLst>
        </c:ser>
        <c:ser>
          <c:idx val="1"/>
          <c:order val="1"/>
          <c:tx>
            <c:v>Signatory</c:v>
          </c:tx>
          <c:spPr>
            <a:solidFill>
              <a:srgbClr val="FFC000"/>
            </a:solidFill>
            <a:ln>
              <a:solidFill>
                <a:schemeClr val="tx1"/>
              </a:solidFill>
            </a:ln>
          </c:spPr>
          <c:invertIfNegative val="0"/>
          <c:dLbls>
            <c:dLbl>
              <c:idx val="0"/>
              <c:layout>
                <c:manualLayout>
                  <c:x val="0"/>
                  <c:y val="-2.77777777777777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DB-4ADC-AE8F-D269C19B289F}"/>
                </c:ext>
              </c:extLst>
            </c:dLbl>
            <c:dLbl>
              <c:idx val="1"/>
              <c:layout>
                <c:manualLayout>
                  <c:x val="1.0465724751438988E-2"/>
                  <c:y val="-4.6296296296296719E-3"/>
                </c:manualLayout>
              </c:layout>
              <c:spPr>
                <a:noFill/>
              </c:spPr>
              <c:txPr>
                <a:bodyPr/>
                <a:lstStyle/>
                <a:p>
                  <a:pPr>
                    <a:defRPr b="1"/>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DB-4ADC-AE8F-D269C19B289F}"/>
                </c:ext>
              </c:extLst>
            </c:dLbl>
            <c:dLbl>
              <c:idx val="2"/>
              <c:layout>
                <c:manualLayout>
                  <c:x val="7.84929356357927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DB-4ADC-AE8F-D269C19B289F}"/>
                </c:ext>
              </c:extLst>
            </c:dLbl>
            <c:dLbl>
              <c:idx val="3"/>
              <c:layout>
                <c:manualLayout>
                  <c:x val="5.2328623757194707E-3"/>
                  <c:y val="4.3402777777777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DB-4ADC-AE8F-D269C19B289F}"/>
                </c:ext>
              </c:extLst>
            </c:dLbl>
            <c:dLbl>
              <c:idx val="6"/>
              <c:layout>
                <c:manualLayout>
                  <c:x val="1.5698587127158554E-2"/>
                  <c:y val="-9.25853018372703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DB-4ADC-AE8F-D269C19B289F}"/>
                </c:ext>
              </c:extLst>
            </c:dLbl>
            <c:dLbl>
              <c:idx val="7"/>
              <c:layout>
                <c:manualLayout>
                  <c:x val="-4.4848102778361496E-3"/>
                  <c:y val="5.78776611256926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DB-4ADC-AE8F-D269C19B289F}"/>
                </c:ext>
              </c:extLst>
            </c:dLbl>
            <c:dLbl>
              <c:idx val="8"/>
              <c:layout>
                <c:manualLayout>
                  <c:x val="7.8492935635791818E-3"/>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DB-4ADC-AE8F-D269C19B289F}"/>
                </c:ext>
              </c:extLst>
            </c:dLbl>
            <c:dLbl>
              <c:idx val="9"/>
              <c:layout>
                <c:manualLayout>
                  <c:x val="7.84929356357927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DB-4ADC-AE8F-D269C19B289F}"/>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NATIONAL!$BG$113:$BU$113</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NATIONAL!$BG$115:$BU$115</c:f>
              <c:numCache>
                <c:formatCode>0%</c:formatCode>
                <c:ptCount val="15"/>
                <c:pt idx="0">
                  <c:v>7.4636607488059014E-3</c:v>
                </c:pt>
                <c:pt idx="1">
                  <c:v>3.542698533104964E-2</c:v>
                </c:pt>
                <c:pt idx="2">
                  <c:v>5.1258102786743531E-2</c:v>
                </c:pt>
                <c:pt idx="3">
                  <c:v>0.10146026378139218</c:v>
                </c:pt>
                <c:pt idx="4">
                  <c:v>3.965209839981805E-2</c:v>
                </c:pt>
                <c:pt idx="5">
                  <c:v>-0.15331965470750694</c:v>
                </c:pt>
                <c:pt idx="6">
                  <c:v>-6.5498011884156354E-2</c:v>
                </c:pt>
                <c:pt idx="7">
                  <c:v>3.74105860543247E-2</c:v>
                </c:pt>
                <c:pt idx="8">
                  <c:v>5.768176311620539E-2</c:v>
                </c:pt>
                <c:pt idx="9">
                  <c:v>4.756377168142014E-2</c:v>
                </c:pt>
                <c:pt idx="10">
                  <c:v>5.4468154614645027E-2</c:v>
                </c:pt>
                <c:pt idx="11">
                  <c:v>7.2207102548641641E-2</c:v>
                </c:pt>
                <c:pt idx="12">
                  <c:v>6.4876042541548051E-2</c:v>
                </c:pt>
                <c:pt idx="13">
                  <c:v>6.8939705265535084E-2</c:v>
                </c:pt>
                <c:pt idx="14">
                  <c:v>5.833441602420681E-2</c:v>
                </c:pt>
              </c:numCache>
            </c:numRef>
          </c:val>
          <c:extLst>
            <c:ext xmlns:c16="http://schemas.microsoft.com/office/drawing/2014/chart" uri="{C3380CC4-5D6E-409C-BE32-E72D297353CC}">
              <c16:uniqueId val="{0000000E-DADB-4ADC-AE8F-D269C19B289F}"/>
            </c:ext>
          </c:extLst>
        </c:ser>
        <c:dLbls>
          <c:dLblPos val="outEnd"/>
          <c:showLegendKey val="0"/>
          <c:showVal val="1"/>
          <c:showCatName val="0"/>
          <c:showSerName val="0"/>
          <c:showPercent val="0"/>
          <c:showBubbleSize val="0"/>
        </c:dLbls>
        <c:gapWidth val="61"/>
        <c:axId val="665415352"/>
        <c:axId val="665411824"/>
      </c:barChart>
      <c:catAx>
        <c:axId val="665415352"/>
        <c:scaling>
          <c:orientation val="minMax"/>
        </c:scaling>
        <c:delete val="0"/>
        <c:axPos val="b"/>
        <c:numFmt formatCode="General" sourceLinked="1"/>
        <c:majorTickMark val="out"/>
        <c:minorTickMark val="none"/>
        <c:tickLblPos val="low"/>
        <c:spPr>
          <a:solidFill>
            <a:schemeClr val="bg1"/>
          </a:solidFill>
          <a:ln w="15875">
            <a:solidFill>
              <a:schemeClr val="tx1"/>
            </a:solidFill>
          </a:ln>
        </c:spPr>
        <c:txPr>
          <a:bodyPr/>
          <a:lstStyle/>
          <a:p>
            <a:pPr>
              <a:defRPr sz="1100" b="1"/>
            </a:pPr>
            <a:endParaRPr lang="en-US"/>
          </a:p>
        </c:txPr>
        <c:crossAx val="665411824"/>
        <c:crosses val="autoZero"/>
        <c:auto val="1"/>
        <c:lblAlgn val="ctr"/>
        <c:lblOffset val="100"/>
        <c:noMultiLvlLbl val="0"/>
      </c:catAx>
      <c:valAx>
        <c:axId val="665411824"/>
        <c:scaling>
          <c:orientation val="minMax"/>
        </c:scaling>
        <c:delete val="0"/>
        <c:axPos val="l"/>
        <c:majorGridlines/>
        <c:numFmt formatCode="0%" sourceLinked="1"/>
        <c:majorTickMark val="out"/>
        <c:minorTickMark val="none"/>
        <c:tickLblPos val="nextTo"/>
        <c:spPr>
          <a:ln w="15875">
            <a:solidFill>
              <a:schemeClr val="tx1"/>
            </a:solidFill>
          </a:ln>
        </c:spPr>
        <c:txPr>
          <a:bodyPr/>
          <a:lstStyle/>
          <a:p>
            <a:pPr>
              <a:defRPr sz="1100" b="1"/>
            </a:pPr>
            <a:endParaRPr lang="en-US"/>
          </a:p>
        </c:txPr>
        <c:crossAx val="665415352"/>
        <c:crosses val="autoZero"/>
        <c:crossBetween val="between"/>
      </c:valAx>
      <c:spPr>
        <a:noFill/>
        <a:ln>
          <a:noFill/>
        </a:ln>
      </c:spPr>
    </c:plotArea>
    <c:legend>
      <c:legendPos val="r"/>
      <c:layout>
        <c:manualLayout>
          <c:xMode val="edge"/>
          <c:yMode val="edge"/>
          <c:x val="0.69229627383247316"/>
          <c:y val="0.69427739359589047"/>
          <c:w val="0.26794621998682422"/>
          <c:h val="0.17280730533683289"/>
        </c:manualLayout>
      </c:layout>
      <c:overlay val="1"/>
      <c:spPr>
        <a:solidFill>
          <a:schemeClr val="accent1">
            <a:lumMod val="20000"/>
            <a:lumOff val="80000"/>
          </a:schemeClr>
        </a:solidFill>
        <a:ln>
          <a:solidFill>
            <a:sysClr val="windowText" lastClr="000000"/>
          </a:solidFill>
        </a:ln>
        <a:effectLst>
          <a:outerShdw blurRad="50800" dist="38100" dir="2700000" algn="tl" rotWithShape="0">
            <a:prstClr val="black">
              <a:alpha val="40000"/>
            </a:prstClr>
          </a:outerShdw>
        </a:effectLst>
      </c:spPr>
      <c:txPr>
        <a:bodyPr/>
        <a:lstStyle/>
        <a:p>
          <a:pPr>
            <a:defRPr sz="1100" b="1"/>
          </a:pPr>
          <a:endParaRPr lang="en-US"/>
        </a:p>
      </c:txPr>
    </c:legend>
    <c:plotVisOnly val="1"/>
    <c:dispBlanksAs val="gap"/>
    <c:showDLblsOverMax val="0"/>
  </c:chart>
  <c:spPr>
    <a:noFill/>
    <a:ln>
      <a:noFill/>
    </a:ln>
  </c:spPr>
  <c:printSettings>
    <c:headerFooter/>
    <c:pageMargins b="0.75" l="0.7" r="0.7" t="0.75" header="0.3" footer="0.3"/>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05567485882446"/>
          <c:y val="0.1013183567107875"/>
          <c:w val="0.70563310268034674"/>
          <c:h val="0.77359222570296993"/>
        </c:manualLayout>
      </c:layout>
      <c:barChart>
        <c:barDir val="col"/>
        <c:grouping val="clustered"/>
        <c:varyColors val="0"/>
        <c:ser>
          <c:idx val="2"/>
          <c:order val="2"/>
          <c:tx>
            <c:strRef>
              <c:f>NATIONAL!$B$147</c:f>
              <c:strCache>
                <c:ptCount val="1"/>
                <c:pt idx="0">
                  <c:v>Percent Signatory</c:v>
                </c:pt>
              </c:strCache>
            </c:strRef>
          </c:tx>
          <c:spPr>
            <a:ln w="9525">
              <a:solidFill>
                <a:schemeClr val="tx1"/>
              </a:solidFill>
            </a:ln>
          </c:spPr>
          <c:invertIfNegative val="0"/>
          <c:dLbls>
            <c:dLbl>
              <c:idx val="2"/>
              <c:numFmt formatCode="0%" sourceLinked="0"/>
              <c:spPr>
                <a:noFill/>
                <a:ln>
                  <a:noFill/>
                </a:ln>
                <a:effectLst/>
              </c:spPr>
              <c:txPr>
                <a:bodyPr rot="-5400000" vert="horz" wrap="square" lIns="38100" tIns="19050" rIns="38100" bIns="19050" anchor="ctr">
                  <a:spAutoFit/>
                </a:bodyPr>
                <a:lstStyle/>
                <a:p>
                  <a:pPr>
                    <a:defRPr sz="1000" b="1">
                      <a:solidFill>
                        <a:schemeClr val="bg1"/>
                      </a:solidFill>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4369-4A5A-82BA-4FFFEF93C034}"/>
                </c:ext>
              </c:extLst>
            </c:dLbl>
            <c:numFmt formatCode="0.0%" sourceLinked="0"/>
            <c:spPr>
              <a:noFill/>
              <a:ln>
                <a:noFill/>
              </a:ln>
              <a:effectLst/>
            </c:spPr>
            <c:txPr>
              <a:bodyPr rot="-5400000" vert="horz" wrap="square" lIns="38100" tIns="19050" rIns="38100" bIns="19050" anchor="ctr">
                <a:spAutoFit/>
              </a:bodyPr>
              <a:lstStyle/>
              <a:p>
                <a:pPr>
                  <a:defRPr sz="1000"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NATIONAL!$C$144:$Q$144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NATIONAL!$C$147:$Q$147</c:f>
              <c:numCache>
                <c:formatCode>0.0%</c:formatCode>
                <c:ptCount val="15"/>
                <c:pt idx="0">
                  <c:v>0.35032373312220066</c:v>
                </c:pt>
                <c:pt idx="1">
                  <c:v>0.34612007780031467</c:v>
                </c:pt>
                <c:pt idx="2">
                  <c:v>0.3426712924149154</c:v>
                </c:pt>
                <c:pt idx="3">
                  <c:v>0.3553970223325062</c:v>
                </c:pt>
                <c:pt idx="4">
                  <c:v>0.37408946444514823</c:v>
                </c:pt>
                <c:pt idx="5">
                  <c:v>0.36601088167331042</c:v>
                </c:pt>
                <c:pt idx="6">
                  <c:v>0.36633570137795357</c:v>
                </c:pt>
                <c:pt idx="7">
                  <c:v>0.37616299517217122</c:v>
                </c:pt>
                <c:pt idx="8">
                  <c:v>0.37284017437448158</c:v>
                </c:pt>
                <c:pt idx="9">
                  <c:v>0.3688408246029064</c:v>
                </c:pt>
                <c:pt idx="10">
                  <c:v>0.37599649441293109</c:v>
                </c:pt>
                <c:pt idx="11">
                  <c:v>0.38978140954825963</c:v>
                </c:pt>
                <c:pt idx="12">
                  <c:v>0.39601020692512268</c:v>
                </c:pt>
                <c:pt idx="13">
                  <c:v>0.39793860607947917</c:v>
                </c:pt>
                <c:pt idx="14">
                  <c:v>0.39546889085080417</c:v>
                </c:pt>
              </c:numCache>
            </c:numRef>
          </c:val>
          <c:extLst>
            <c:ext xmlns:c16="http://schemas.microsoft.com/office/drawing/2014/chart" uri="{C3380CC4-5D6E-409C-BE32-E72D297353CC}">
              <c16:uniqueId val="{00000001-4369-4A5A-82BA-4FFFEF93C034}"/>
            </c:ext>
          </c:extLst>
        </c:ser>
        <c:dLbls>
          <c:showLegendKey val="0"/>
          <c:showVal val="0"/>
          <c:showCatName val="0"/>
          <c:showSerName val="0"/>
          <c:showPercent val="0"/>
          <c:showBubbleSize val="0"/>
        </c:dLbls>
        <c:gapWidth val="99"/>
        <c:axId val="665412216"/>
        <c:axId val="665403984"/>
      </c:barChart>
      <c:lineChart>
        <c:grouping val="standard"/>
        <c:varyColors val="0"/>
        <c:ser>
          <c:idx val="0"/>
          <c:order val="0"/>
          <c:tx>
            <c:strRef>
              <c:f>NATIONAL!$B$146</c:f>
              <c:strCache>
                <c:ptCount val="1"/>
                <c:pt idx="0">
                  <c:v>Signatory</c:v>
                </c:pt>
              </c:strCache>
            </c:strRef>
          </c:tx>
          <c:spPr>
            <a:ln>
              <a:solidFill>
                <a:srgbClr val="DEA900"/>
              </a:solidFill>
            </a:ln>
          </c:spPr>
          <c:marker>
            <c:symbol val="diamond"/>
            <c:size val="8"/>
            <c:spPr>
              <a:solidFill>
                <a:srgbClr val="DEA900"/>
              </a:solidFill>
              <a:ln>
                <a:solidFill>
                  <a:srgbClr val="DEA900"/>
                </a:solidFill>
              </a:ln>
            </c:spPr>
          </c:marker>
          <c:dLbls>
            <c:dLbl>
              <c:idx val="0"/>
              <c:layout>
                <c:manualLayout>
                  <c:x val="-5.5838332708411466E-2"/>
                  <c:y val="8.432888597258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69-4A5A-82BA-4FFFEF93C034}"/>
                </c:ext>
              </c:extLst>
            </c:dLbl>
            <c:dLbl>
              <c:idx val="1"/>
              <c:delete val="1"/>
              <c:extLst>
                <c:ext xmlns:c15="http://schemas.microsoft.com/office/drawing/2012/chart" uri="{CE6537A1-D6FC-4f65-9D91-7224C49458BB}"/>
                <c:ext xmlns:c16="http://schemas.microsoft.com/office/drawing/2014/chart" uri="{C3380CC4-5D6E-409C-BE32-E72D297353CC}">
                  <c16:uniqueId val="{00000003-4369-4A5A-82BA-4FFFEF93C034}"/>
                </c:ext>
              </c:extLst>
            </c:dLbl>
            <c:dLbl>
              <c:idx val="2"/>
              <c:delete val="1"/>
              <c:extLst>
                <c:ext xmlns:c15="http://schemas.microsoft.com/office/drawing/2012/chart" uri="{CE6537A1-D6FC-4f65-9D91-7224C49458BB}"/>
                <c:ext xmlns:c16="http://schemas.microsoft.com/office/drawing/2014/chart" uri="{C3380CC4-5D6E-409C-BE32-E72D297353CC}">
                  <c16:uniqueId val="{00000004-4369-4A5A-82BA-4FFFEF93C034}"/>
                </c:ext>
              </c:extLst>
            </c:dLbl>
            <c:dLbl>
              <c:idx val="3"/>
              <c:delete val="1"/>
              <c:extLst>
                <c:ext xmlns:c15="http://schemas.microsoft.com/office/drawing/2012/chart" uri="{CE6537A1-D6FC-4f65-9D91-7224C49458BB}"/>
                <c:ext xmlns:c16="http://schemas.microsoft.com/office/drawing/2014/chart" uri="{C3380CC4-5D6E-409C-BE32-E72D297353CC}">
                  <c16:uniqueId val="{00000005-4369-4A5A-82BA-4FFFEF93C034}"/>
                </c:ext>
              </c:extLst>
            </c:dLbl>
            <c:dLbl>
              <c:idx val="4"/>
              <c:layout>
                <c:manualLayout>
                  <c:x val="-5.5838332708411521E-2"/>
                  <c:y val="8.432888597258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69-4A5A-82BA-4FFFEF93C034}"/>
                </c:ext>
              </c:extLst>
            </c:dLbl>
            <c:dLbl>
              <c:idx val="5"/>
              <c:delete val="1"/>
              <c:extLst>
                <c:ext xmlns:c15="http://schemas.microsoft.com/office/drawing/2012/chart" uri="{CE6537A1-D6FC-4f65-9D91-7224C49458BB}"/>
                <c:ext xmlns:c16="http://schemas.microsoft.com/office/drawing/2014/chart" uri="{C3380CC4-5D6E-409C-BE32-E72D297353CC}">
                  <c16:uniqueId val="{00000007-4369-4A5A-82BA-4FFFEF93C034}"/>
                </c:ext>
              </c:extLst>
            </c:dLbl>
            <c:dLbl>
              <c:idx val="6"/>
              <c:layout>
                <c:manualLayout>
                  <c:x val="-5.5838332708411452E-2"/>
                  <c:y val="8.4328885972586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69-4A5A-82BA-4FFFEF93C034}"/>
                </c:ext>
              </c:extLst>
            </c:dLbl>
            <c:dLbl>
              <c:idx val="7"/>
              <c:delete val="1"/>
              <c:extLst>
                <c:ext xmlns:c15="http://schemas.microsoft.com/office/drawing/2012/chart" uri="{CE6537A1-D6FC-4f65-9D91-7224C49458BB}"/>
                <c:ext xmlns:c16="http://schemas.microsoft.com/office/drawing/2014/chart" uri="{C3380CC4-5D6E-409C-BE32-E72D297353CC}">
                  <c16:uniqueId val="{00000009-4369-4A5A-82BA-4FFFEF93C034}"/>
                </c:ext>
              </c:extLst>
            </c:dLbl>
            <c:dLbl>
              <c:idx val="8"/>
              <c:delete val="1"/>
              <c:extLst>
                <c:ext xmlns:c15="http://schemas.microsoft.com/office/drawing/2012/chart" uri="{CE6537A1-D6FC-4f65-9D91-7224C49458BB}"/>
                <c:ext xmlns:c16="http://schemas.microsoft.com/office/drawing/2014/chart" uri="{C3380CC4-5D6E-409C-BE32-E72D297353CC}">
                  <c16:uniqueId val="{0000000A-4369-4A5A-82BA-4FFFEF93C034}"/>
                </c:ext>
              </c:extLst>
            </c:dLbl>
            <c:dLbl>
              <c:idx val="9"/>
              <c:delete val="1"/>
              <c:extLst>
                <c:ext xmlns:c15="http://schemas.microsoft.com/office/drawing/2012/chart" uri="{CE6537A1-D6FC-4f65-9D91-7224C49458BB}"/>
                <c:ext xmlns:c16="http://schemas.microsoft.com/office/drawing/2014/chart" uri="{C3380CC4-5D6E-409C-BE32-E72D297353CC}">
                  <c16:uniqueId val="{0000000B-4369-4A5A-82BA-4FFFEF93C034}"/>
                </c:ext>
              </c:extLst>
            </c:dLbl>
            <c:dLbl>
              <c:idx val="10"/>
              <c:delete val="1"/>
              <c:extLst>
                <c:ext xmlns:c15="http://schemas.microsoft.com/office/drawing/2012/chart" uri="{CE6537A1-D6FC-4f65-9D91-7224C49458BB}"/>
                <c:ext xmlns:c16="http://schemas.microsoft.com/office/drawing/2014/chart" uri="{C3380CC4-5D6E-409C-BE32-E72D297353CC}">
                  <c16:uniqueId val="{0000000C-4369-4A5A-82BA-4FFFEF93C034}"/>
                </c:ext>
              </c:extLst>
            </c:dLbl>
            <c:dLbl>
              <c:idx val="11"/>
              <c:delete val="1"/>
              <c:extLst>
                <c:ext xmlns:c15="http://schemas.microsoft.com/office/drawing/2012/chart" uri="{CE6537A1-D6FC-4f65-9D91-7224C49458BB}"/>
                <c:ext xmlns:c16="http://schemas.microsoft.com/office/drawing/2014/chart" uri="{C3380CC4-5D6E-409C-BE32-E72D297353CC}">
                  <c16:uniqueId val="{0000000D-4369-4A5A-82BA-4FFFEF93C034}"/>
                </c:ext>
              </c:extLst>
            </c:dLbl>
            <c:dLbl>
              <c:idx val="12"/>
              <c:delete val="1"/>
              <c:extLst>
                <c:ext xmlns:c15="http://schemas.microsoft.com/office/drawing/2012/chart" uri="{CE6537A1-D6FC-4f65-9D91-7224C49458BB}"/>
                <c:ext xmlns:c16="http://schemas.microsoft.com/office/drawing/2014/chart" uri="{C3380CC4-5D6E-409C-BE32-E72D297353CC}">
                  <c16:uniqueId val="{0000000E-4369-4A5A-82BA-4FFFEF93C034}"/>
                </c:ext>
              </c:extLst>
            </c:dLbl>
            <c:dLbl>
              <c:idx val="13"/>
              <c:delete val="1"/>
              <c:extLst>
                <c:ext xmlns:c15="http://schemas.microsoft.com/office/drawing/2012/chart" uri="{CE6537A1-D6FC-4f65-9D91-7224C49458BB}"/>
                <c:ext xmlns:c16="http://schemas.microsoft.com/office/drawing/2014/chart" uri="{C3380CC4-5D6E-409C-BE32-E72D297353CC}">
                  <c16:uniqueId val="{0000000F-4369-4A5A-82BA-4FFFEF93C034}"/>
                </c:ext>
              </c:extLst>
            </c:dLbl>
            <c:spPr>
              <a:solidFill>
                <a:schemeClr val="accent1">
                  <a:lumMod val="20000"/>
                  <a:lumOff val="80000"/>
                </a:schemeClr>
              </a:solidFill>
              <a:effectLst>
                <a:outerShdw blurRad="50800" dist="38100" dir="2700000" algn="tl" rotWithShape="0">
                  <a:prstClr val="black">
                    <a:alpha val="40000"/>
                  </a:prstClr>
                </a:outerShdw>
              </a:effectLst>
            </c:spPr>
            <c:txPr>
              <a:bodyPr/>
              <a:lstStyle/>
              <a:p>
                <a:pPr>
                  <a:defRPr sz="1100" b="1"/>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NATIONAL!$C$144:$Q$144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NATIONAL!$C$146:$Q$146</c:f>
              <c:numCache>
                <c:formatCode>#,##0</c:formatCode>
                <c:ptCount val="15"/>
                <c:pt idx="0">
                  <c:v>214155</c:v>
                </c:pt>
                <c:pt idx="1">
                  <c:v>216035</c:v>
                </c:pt>
                <c:pt idx="2">
                  <c:v>221941</c:v>
                </c:pt>
                <c:pt idx="3">
                  <c:v>234889</c:v>
                </c:pt>
                <c:pt idx="4">
                  <c:v>235055</c:v>
                </c:pt>
                <c:pt idx="5">
                  <c:v>198786</c:v>
                </c:pt>
                <c:pt idx="6">
                  <c:v>182855</c:v>
                </c:pt>
                <c:pt idx="7">
                  <c:v>188244</c:v>
                </c:pt>
                <c:pt idx="8">
                  <c:v>190125</c:v>
                </c:pt>
                <c:pt idx="9">
                  <c:v>196452</c:v>
                </c:pt>
                <c:pt idx="10">
                  <c:v>208195.3125</c:v>
                </c:pt>
                <c:pt idx="11">
                  <c:v>227013.60416666672</c:v>
                </c:pt>
                <c:pt idx="12">
                  <c:v>238083.79166666669</c:v>
                </c:pt>
                <c:pt idx="13">
                  <c:v>247014.06250000003</c:v>
                </c:pt>
                <c:pt idx="14">
                  <c:v>255370.4375</c:v>
                </c:pt>
              </c:numCache>
            </c:numRef>
          </c:val>
          <c:smooth val="0"/>
          <c:extLst>
            <c:ext xmlns:c16="http://schemas.microsoft.com/office/drawing/2014/chart" uri="{C3380CC4-5D6E-409C-BE32-E72D297353CC}">
              <c16:uniqueId val="{00000010-4369-4A5A-82BA-4FFFEF93C034}"/>
            </c:ext>
          </c:extLst>
        </c:ser>
        <c:ser>
          <c:idx val="1"/>
          <c:order val="1"/>
          <c:tx>
            <c:strRef>
              <c:f>NATIONAL!$B$145</c:f>
              <c:strCache>
                <c:ptCount val="1"/>
                <c:pt idx="0">
                  <c:v>Total Productive</c:v>
                </c:pt>
              </c:strCache>
            </c:strRef>
          </c:tx>
          <c:spPr>
            <a:ln w="25400">
              <a:solidFill>
                <a:schemeClr val="accent1">
                  <a:lumMod val="75000"/>
                </a:schemeClr>
              </a:solidFill>
            </a:ln>
          </c:spPr>
          <c:marker>
            <c:symbol val="square"/>
            <c:size val="5"/>
            <c:spPr>
              <a:solidFill>
                <a:schemeClr val="accent1">
                  <a:lumMod val="75000"/>
                </a:schemeClr>
              </a:solidFill>
              <a:ln>
                <a:solidFill>
                  <a:schemeClr val="accent1">
                    <a:lumMod val="75000"/>
                  </a:schemeClr>
                </a:solidFill>
              </a:ln>
            </c:spPr>
          </c:marker>
          <c:dLbls>
            <c:dLbl>
              <c:idx val="0"/>
              <c:layout>
                <c:manualLayout>
                  <c:x val="-4.8893888263967025E-2"/>
                  <c:y val="-9.12729658792651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369-4A5A-82BA-4FFFEF93C034}"/>
                </c:ext>
              </c:extLst>
            </c:dLbl>
            <c:dLbl>
              <c:idx val="1"/>
              <c:delete val="1"/>
              <c:extLst>
                <c:ext xmlns:c15="http://schemas.microsoft.com/office/drawing/2012/chart" uri="{CE6537A1-D6FC-4f65-9D91-7224C49458BB}"/>
                <c:ext xmlns:c16="http://schemas.microsoft.com/office/drawing/2014/chart" uri="{C3380CC4-5D6E-409C-BE32-E72D297353CC}">
                  <c16:uniqueId val="{00000012-4369-4A5A-82BA-4FFFEF93C034}"/>
                </c:ext>
              </c:extLst>
            </c:dLbl>
            <c:dLbl>
              <c:idx val="2"/>
              <c:delete val="1"/>
              <c:extLst>
                <c:ext xmlns:c15="http://schemas.microsoft.com/office/drawing/2012/chart" uri="{CE6537A1-D6FC-4f65-9D91-7224C49458BB}"/>
                <c:ext xmlns:c16="http://schemas.microsoft.com/office/drawing/2014/chart" uri="{C3380CC4-5D6E-409C-BE32-E72D297353CC}">
                  <c16:uniqueId val="{00000013-4369-4A5A-82BA-4FFFEF93C034}"/>
                </c:ext>
              </c:extLst>
            </c:dLbl>
            <c:dLbl>
              <c:idx val="3"/>
              <c:layout>
                <c:manualLayout>
                  <c:x val="-5.2862142232221007E-2"/>
                  <c:y val="-7.2754447360746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369-4A5A-82BA-4FFFEF93C034}"/>
                </c:ext>
              </c:extLst>
            </c:dLbl>
            <c:dLbl>
              <c:idx val="4"/>
              <c:delete val="1"/>
              <c:extLst>
                <c:ext xmlns:c15="http://schemas.microsoft.com/office/drawing/2012/chart" uri="{CE6537A1-D6FC-4f65-9D91-7224C49458BB}"/>
                <c:ext xmlns:c16="http://schemas.microsoft.com/office/drawing/2014/chart" uri="{C3380CC4-5D6E-409C-BE32-E72D297353CC}">
                  <c16:uniqueId val="{00000015-4369-4A5A-82BA-4FFFEF93C034}"/>
                </c:ext>
              </c:extLst>
            </c:dLbl>
            <c:dLbl>
              <c:idx val="5"/>
              <c:delete val="1"/>
              <c:extLst>
                <c:ext xmlns:c15="http://schemas.microsoft.com/office/drawing/2012/chart" uri="{CE6537A1-D6FC-4f65-9D91-7224C49458BB}"/>
                <c:ext xmlns:c16="http://schemas.microsoft.com/office/drawing/2014/chart" uri="{C3380CC4-5D6E-409C-BE32-E72D297353CC}">
                  <c16:uniqueId val="{00000016-4369-4A5A-82BA-4FFFEF93C034}"/>
                </c:ext>
              </c:extLst>
            </c:dLbl>
            <c:dLbl>
              <c:idx val="6"/>
              <c:layout>
                <c:manualLayout>
                  <c:x val="-4.690976127984002E-2"/>
                  <c:y val="-6.8124817731116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369-4A5A-82BA-4FFFEF93C034}"/>
                </c:ext>
              </c:extLst>
            </c:dLbl>
            <c:dLbl>
              <c:idx val="7"/>
              <c:delete val="1"/>
              <c:extLst>
                <c:ext xmlns:c15="http://schemas.microsoft.com/office/drawing/2012/chart" uri="{CE6537A1-D6FC-4f65-9D91-7224C49458BB}"/>
                <c:ext xmlns:c16="http://schemas.microsoft.com/office/drawing/2014/chart" uri="{C3380CC4-5D6E-409C-BE32-E72D297353CC}">
                  <c16:uniqueId val="{00000018-4369-4A5A-82BA-4FFFEF93C034}"/>
                </c:ext>
              </c:extLst>
            </c:dLbl>
            <c:dLbl>
              <c:idx val="8"/>
              <c:delete val="1"/>
              <c:extLst>
                <c:ext xmlns:c15="http://schemas.microsoft.com/office/drawing/2012/chart" uri="{CE6537A1-D6FC-4f65-9D91-7224C49458BB}"/>
                <c:ext xmlns:c16="http://schemas.microsoft.com/office/drawing/2014/chart" uri="{C3380CC4-5D6E-409C-BE32-E72D297353CC}">
                  <c16:uniqueId val="{00000019-4369-4A5A-82BA-4FFFEF93C034}"/>
                </c:ext>
              </c:extLst>
            </c:dLbl>
            <c:dLbl>
              <c:idx val="9"/>
              <c:delete val="1"/>
              <c:extLst>
                <c:ext xmlns:c15="http://schemas.microsoft.com/office/drawing/2012/chart" uri="{CE6537A1-D6FC-4f65-9D91-7224C49458BB}"/>
                <c:ext xmlns:c16="http://schemas.microsoft.com/office/drawing/2014/chart" uri="{C3380CC4-5D6E-409C-BE32-E72D297353CC}">
                  <c16:uniqueId val="{0000001A-4369-4A5A-82BA-4FFFEF93C034}"/>
                </c:ext>
              </c:extLst>
            </c:dLbl>
            <c:dLbl>
              <c:idx val="10"/>
              <c:delete val="1"/>
              <c:extLst>
                <c:ext xmlns:c15="http://schemas.microsoft.com/office/drawing/2012/chart" uri="{CE6537A1-D6FC-4f65-9D91-7224C49458BB}"/>
                <c:ext xmlns:c16="http://schemas.microsoft.com/office/drawing/2014/chart" uri="{C3380CC4-5D6E-409C-BE32-E72D297353CC}">
                  <c16:uniqueId val="{0000001B-4369-4A5A-82BA-4FFFEF93C034}"/>
                </c:ext>
              </c:extLst>
            </c:dLbl>
            <c:dLbl>
              <c:idx val="11"/>
              <c:delete val="1"/>
              <c:extLst>
                <c:ext xmlns:c15="http://schemas.microsoft.com/office/drawing/2012/chart" uri="{CE6537A1-D6FC-4f65-9D91-7224C49458BB}"/>
                <c:ext xmlns:c16="http://schemas.microsoft.com/office/drawing/2014/chart" uri="{C3380CC4-5D6E-409C-BE32-E72D297353CC}">
                  <c16:uniqueId val="{0000001C-4369-4A5A-82BA-4FFFEF93C034}"/>
                </c:ext>
              </c:extLst>
            </c:dLbl>
            <c:dLbl>
              <c:idx val="12"/>
              <c:delete val="1"/>
              <c:extLst>
                <c:ext xmlns:c15="http://schemas.microsoft.com/office/drawing/2012/chart" uri="{CE6537A1-D6FC-4f65-9D91-7224C49458BB}"/>
                <c:ext xmlns:c16="http://schemas.microsoft.com/office/drawing/2014/chart" uri="{C3380CC4-5D6E-409C-BE32-E72D297353CC}">
                  <c16:uniqueId val="{0000001D-4369-4A5A-82BA-4FFFEF93C034}"/>
                </c:ext>
              </c:extLst>
            </c:dLbl>
            <c:dLbl>
              <c:idx val="13"/>
              <c:delete val="1"/>
              <c:extLst>
                <c:ext xmlns:c15="http://schemas.microsoft.com/office/drawing/2012/chart" uri="{CE6537A1-D6FC-4f65-9D91-7224C49458BB}"/>
                <c:ext xmlns:c16="http://schemas.microsoft.com/office/drawing/2014/chart" uri="{C3380CC4-5D6E-409C-BE32-E72D297353CC}">
                  <c16:uniqueId val="{0000001E-4369-4A5A-82BA-4FFFEF93C034}"/>
                </c:ext>
              </c:extLst>
            </c:dLbl>
            <c:spPr>
              <a:solidFill>
                <a:schemeClr val="accent1">
                  <a:lumMod val="20000"/>
                  <a:lumOff val="80000"/>
                </a:schemeClr>
              </a:solidFill>
              <a:effectLst>
                <a:outerShdw blurRad="50800" dist="38100" dir="2700000" algn="tl" rotWithShape="0">
                  <a:prstClr val="black">
                    <a:alpha val="40000"/>
                  </a:prstClr>
                </a:outerShdw>
              </a:effectLst>
            </c:spPr>
            <c:txPr>
              <a:bodyPr/>
              <a:lstStyle/>
              <a:p>
                <a:pPr>
                  <a:defRPr sz="1100"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NATIONAL!$C$144:$Q$144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NATIONAL!$C$145:$Q$145</c:f>
              <c:numCache>
                <c:formatCode>#,##0</c:formatCode>
                <c:ptCount val="15"/>
                <c:pt idx="0">
                  <c:v>611306</c:v>
                </c:pt>
                <c:pt idx="1">
                  <c:v>624162</c:v>
                </c:pt>
                <c:pt idx="2">
                  <c:v>647679</c:v>
                </c:pt>
                <c:pt idx="3">
                  <c:v>660920</c:v>
                </c:pt>
                <c:pt idx="4">
                  <c:v>628339</c:v>
                </c:pt>
                <c:pt idx="5">
                  <c:v>543115</c:v>
                </c:pt>
                <c:pt idx="6">
                  <c:v>499146</c:v>
                </c:pt>
                <c:pt idx="7">
                  <c:v>500432</c:v>
                </c:pt>
                <c:pt idx="8">
                  <c:v>509937</c:v>
                </c:pt>
                <c:pt idx="9">
                  <c:v>532620</c:v>
                </c:pt>
                <c:pt idx="10">
                  <c:v>553716.1</c:v>
                </c:pt>
                <c:pt idx="11">
                  <c:v>582412.6</c:v>
                </c:pt>
                <c:pt idx="12">
                  <c:v>601206.19999999995</c:v>
                </c:pt>
                <c:pt idx="13">
                  <c:v>620734.1</c:v>
                </c:pt>
                <c:pt idx="14">
                  <c:v>645740.89999999991</c:v>
                </c:pt>
              </c:numCache>
            </c:numRef>
          </c:val>
          <c:smooth val="0"/>
          <c:extLst>
            <c:ext xmlns:c16="http://schemas.microsoft.com/office/drawing/2014/chart" uri="{C3380CC4-5D6E-409C-BE32-E72D297353CC}">
              <c16:uniqueId val="{0000001F-4369-4A5A-82BA-4FFFEF93C034}"/>
            </c:ext>
          </c:extLst>
        </c:ser>
        <c:dLbls>
          <c:showLegendKey val="0"/>
          <c:showVal val="0"/>
          <c:showCatName val="0"/>
          <c:showSerName val="0"/>
          <c:showPercent val="0"/>
          <c:showBubbleSize val="0"/>
        </c:dLbls>
        <c:marker val="1"/>
        <c:smooth val="0"/>
        <c:axId val="665417312"/>
        <c:axId val="665413392"/>
      </c:lineChart>
      <c:catAx>
        <c:axId val="665417312"/>
        <c:scaling>
          <c:orientation val="minMax"/>
        </c:scaling>
        <c:delete val="0"/>
        <c:axPos val="b"/>
        <c:numFmt formatCode="General" sourceLinked="1"/>
        <c:majorTickMark val="out"/>
        <c:minorTickMark val="none"/>
        <c:tickLblPos val="nextTo"/>
        <c:spPr>
          <a:ln w="15875">
            <a:solidFill>
              <a:schemeClr val="tx1"/>
            </a:solidFill>
          </a:ln>
        </c:spPr>
        <c:txPr>
          <a:bodyPr/>
          <a:lstStyle/>
          <a:p>
            <a:pPr>
              <a:defRPr sz="1100" b="1"/>
            </a:pPr>
            <a:endParaRPr lang="en-US"/>
          </a:p>
        </c:txPr>
        <c:crossAx val="665413392"/>
        <c:crosses val="autoZero"/>
        <c:auto val="1"/>
        <c:lblAlgn val="ctr"/>
        <c:lblOffset val="100"/>
        <c:noMultiLvlLbl val="0"/>
      </c:catAx>
      <c:valAx>
        <c:axId val="665413392"/>
        <c:scaling>
          <c:orientation val="minMax"/>
        </c:scaling>
        <c:delete val="0"/>
        <c:axPos val="l"/>
        <c:majorGridlines/>
        <c:title>
          <c:tx>
            <c:rich>
              <a:bodyPr rot="-5400000" vert="horz"/>
              <a:lstStyle/>
              <a:p>
                <a:pPr>
                  <a:defRPr/>
                </a:pPr>
                <a:r>
                  <a:rPr lang="en-US" sz="900"/>
                  <a:t>Number</a:t>
                </a:r>
                <a:r>
                  <a:rPr lang="en-US" sz="900" baseline="0"/>
                  <a:t> of Employees (blue &amp; yellow lines)</a:t>
                </a:r>
                <a:endParaRPr lang="en-US" sz="900"/>
              </a:p>
            </c:rich>
          </c:tx>
          <c:layout>
            <c:manualLayout>
              <c:xMode val="edge"/>
              <c:yMode val="edge"/>
              <c:x val="2.3148148148148147E-3"/>
              <c:y val="9.7965195756780407E-2"/>
            </c:manualLayout>
          </c:layout>
          <c:overlay val="0"/>
        </c:title>
        <c:numFmt formatCode="#,##0" sourceLinked="1"/>
        <c:majorTickMark val="out"/>
        <c:minorTickMark val="none"/>
        <c:tickLblPos val="nextTo"/>
        <c:spPr>
          <a:ln w="15875">
            <a:solidFill>
              <a:schemeClr val="tx1"/>
            </a:solidFill>
          </a:ln>
        </c:spPr>
        <c:txPr>
          <a:bodyPr/>
          <a:lstStyle/>
          <a:p>
            <a:pPr>
              <a:defRPr sz="1100" b="1"/>
            </a:pPr>
            <a:endParaRPr lang="en-US"/>
          </a:p>
        </c:txPr>
        <c:crossAx val="665417312"/>
        <c:crosses val="autoZero"/>
        <c:crossBetween val="between"/>
      </c:valAx>
      <c:valAx>
        <c:axId val="665403984"/>
        <c:scaling>
          <c:orientation val="minMax"/>
          <c:max val="0.55000000000000004"/>
          <c:min val="0"/>
        </c:scaling>
        <c:delete val="0"/>
        <c:axPos val="r"/>
        <c:title>
          <c:tx>
            <c:rich>
              <a:bodyPr rot="-5400000" vert="horz"/>
              <a:lstStyle/>
              <a:p>
                <a:pPr>
                  <a:defRPr sz="900"/>
                </a:pPr>
                <a:r>
                  <a:rPr lang="en-US" sz="900"/>
                  <a:t>Percent</a:t>
                </a:r>
                <a:r>
                  <a:rPr lang="en-US" sz="900" baseline="0"/>
                  <a:t> Signatory (green bars)</a:t>
                </a:r>
                <a:endParaRPr lang="en-US" sz="900"/>
              </a:p>
            </c:rich>
          </c:tx>
          <c:overlay val="0"/>
        </c:title>
        <c:numFmt formatCode="0.0%" sourceLinked="1"/>
        <c:majorTickMark val="out"/>
        <c:minorTickMark val="none"/>
        <c:tickLblPos val="nextTo"/>
        <c:txPr>
          <a:bodyPr/>
          <a:lstStyle/>
          <a:p>
            <a:pPr>
              <a:defRPr sz="1100" b="1"/>
            </a:pPr>
            <a:endParaRPr lang="en-US"/>
          </a:p>
        </c:txPr>
        <c:crossAx val="665412216"/>
        <c:crosses val="max"/>
        <c:crossBetween val="between"/>
      </c:valAx>
      <c:catAx>
        <c:axId val="665412216"/>
        <c:scaling>
          <c:orientation val="minMax"/>
        </c:scaling>
        <c:delete val="1"/>
        <c:axPos val="b"/>
        <c:numFmt formatCode="General" sourceLinked="1"/>
        <c:majorTickMark val="out"/>
        <c:minorTickMark val="none"/>
        <c:tickLblPos val="nextTo"/>
        <c:crossAx val="665403984"/>
        <c:crosses val="autoZero"/>
        <c:auto val="1"/>
        <c:lblAlgn val="ctr"/>
        <c:lblOffset val="100"/>
        <c:noMultiLvlLbl val="0"/>
      </c:catAx>
    </c:plotArea>
    <c:legend>
      <c:legendPos val="r"/>
      <c:layout>
        <c:manualLayout>
          <c:xMode val="edge"/>
          <c:yMode val="edge"/>
          <c:x val="0.47587676540432444"/>
          <c:y val="2.3392388451443568E-3"/>
          <c:w val="0.26691193773192146"/>
          <c:h val="0.19474284464441946"/>
        </c:manualLayout>
      </c:layout>
      <c:overlay val="1"/>
      <c:spPr>
        <a:solidFill>
          <a:schemeClr val="accent1">
            <a:lumMod val="20000"/>
            <a:lumOff val="80000"/>
          </a:schemeClr>
        </a:solidFill>
        <a:ln>
          <a:solidFill>
            <a:schemeClr val="tx1"/>
          </a:solidFill>
        </a:ln>
        <a:effectLst>
          <a:outerShdw blurRad="50800" dist="38100" dir="2700000" algn="tl" rotWithShape="0">
            <a:prstClr val="black">
              <a:alpha val="40000"/>
            </a:prstClr>
          </a:outerShdw>
        </a:effectLst>
      </c:spPr>
      <c:txPr>
        <a:bodyPr/>
        <a:lstStyle/>
        <a:p>
          <a:pPr>
            <a:defRPr sz="1100" b="1"/>
          </a:pPr>
          <a:endParaRPr lang="en-US"/>
        </a:p>
      </c:txPr>
    </c:legend>
    <c:plotVisOnly val="1"/>
    <c:dispBlanksAs val="gap"/>
    <c:showDLblsOverMax val="0"/>
  </c:chart>
  <c:spPr>
    <a:ln>
      <a:noFill/>
    </a:ln>
  </c:spPr>
  <c:printSettings>
    <c:headerFooter/>
    <c:pageMargins b="0.75" l="0.7" r="0.7" t="0.75" header="0.3" footer="0.3"/>
    <c:pageSetup orientation="portrait" horizontalDpi="-3" verticalDpi="-3"/>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NLMCC Employment</c:v>
          </c:tx>
          <c:spPr>
            <a:ln>
              <a:solidFill>
                <a:schemeClr val="accent1">
                  <a:lumMod val="75000"/>
                </a:schemeClr>
              </a:solidFill>
            </a:ln>
          </c:spPr>
          <c:marker>
            <c:symbol val="square"/>
            <c:size val="5"/>
            <c:spPr>
              <a:solidFill>
                <a:schemeClr val="accent1">
                  <a:lumMod val="75000"/>
                </a:schemeClr>
              </a:solidFill>
              <a:ln>
                <a:solidFill>
                  <a:schemeClr val="accent1">
                    <a:lumMod val="75000"/>
                  </a:schemeClr>
                </a:solidFill>
              </a:ln>
            </c:spPr>
          </c:marker>
          <c:cat>
            <c:numRef>
              <c:f>NATIONAL!$D$214:$Q$214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NATIONAL!$D$216:$P$216</c:f>
              <c:numCache>
                <c:formatCode>0%</c:formatCode>
                <c:ptCount val="13"/>
                <c:pt idx="0">
                  <c:v>0.28000000000000003</c:v>
                </c:pt>
                <c:pt idx="1">
                  <c:v>0.28000000000000003</c:v>
                </c:pt>
                <c:pt idx="2">
                  <c:v>0.28999999999999998</c:v>
                </c:pt>
                <c:pt idx="3">
                  <c:v>0.3</c:v>
                </c:pt>
                <c:pt idx="4">
                  <c:v>0.28999999999999998</c:v>
                </c:pt>
                <c:pt idx="5">
                  <c:v>0.28999999999999998</c:v>
                </c:pt>
                <c:pt idx="6">
                  <c:v>0.3</c:v>
                </c:pt>
                <c:pt idx="7">
                  <c:v>0.3</c:v>
                </c:pt>
                <c:pt idx="8">
                  <c:v>0.3</c:v>
                </c:pt>
                <c:pt idx="9">
                  <c:v>0.3</c:v>
                </c:pt>
                <c:pt idx="10">
                  <c:v>0.3</c:v>
                </c:pt>
                <c:pt idx="11">
                  <c:v>0.3</c:v>
                </c:pt>
                <c:pt idx="12">
                  <c:v>0.3</c:v>
                </c:pt>
              </c:numCache>
            </c:numRef>
          </c:val>
          <c:smooth val="0"/>
          <c:extLst>
            <c:ext xmlns:c16="http://schemas.microsoft.com/office/drawing/2014/chart" uri="{C3380CC4-5D6E-409C-BE32-E72D297353CC}">
              <c16:uniqueId val="{00000000-1D7C-4CFC-941D-956F58A68BB6}"/>
            </c:ext>
          </c:extLst>
        </c:ser>
        <c:ser>
          <c:idx val="1"/>
          <c:order val="1"/>
          <c:tx>
            <c:v>Inside Trends Employment</c:v>
          </c:tx>
          <c:spPr>
            <a:ln>
              <a:solidFill>
                <a:srgbClr val="DEA900"/>
              </a:solidFill>
            </a:ln>
          </c:spPr>
          <c:marker>
            <c:symbol val="diamond"/>
            <c:size val="7"/>
            <c:spPr>
              <a:solidFill>
                <a:srgbClr val="DEA900"/>
              </a:solidFill>
              <a:ln>
                <a:solidFill>
                  <a:srgbClr val="DEA900"/>
                </a:solidFill>
              </a:ln>
            </c:spPr>
          </c:marker>
          <c:cat>
            <c:numRef>
              <c:f>NATIONAL!$D$214:$Q$214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NATIONAL!$D$217:$Q$217</c:f>
              <c:numCache>
                <c:formatCode>0%</c:formatCode>
                <c:ptCount val="14"/>
                <c:pt idx="0">
                  <c:v>0.34611994471181085</c:v>
                </c:pt>
                <c:pt idx="1">
                  <c:v>0.34267135590402453</c:v>
                </c:pt>
                <c:pt idx="2">
                  <c:v>0.35539719440643686</c:v>
                </c:pt>
                <c:pt idx="3">
                  <c:v>0.37408952398140566</c:v>
                </c:pt>
                <c:pt idx="4">
                  <c:v>0.36601115123769462</c:v>
                </c:pt>
                <c:pt idx="5">
                  <c:v>0.36633606834079446</c:v>
                </c:pt>
                <c:pt idx="6">
                  <c:v>0.37616292000453211</c:v>
                </c:pt>
                <c:pt idx="7">
                  <c:v>0.37</c:v>
                </c:pt>
                <c:pt idx="8">
                  <c:v>0.37</c:v>
                </c:pt>
                <c:pt idx="9">
                  <c:v>0.37599649441293109</c:v>
                </c:pt>
                <c:pt idx="10">
                  <c:v>0.38978140954825963</c:v>
                </c:pt>
                <c:pt idx="11">
                  <c:v>0.39601020692512268</c:v>
                </c:pt>
                <c:pt idx="12">
                  <c:v>0.39793860607947917</c:v>
                </c:pt>
                <c:pt idx="13">
                  <c:v>0.39546889085080417</c:v>
                </c:pt>
              </c:numCache>
            </c:numRef>
          </c:val>
          <c:smooth val="0"/>
          <c:extLst>
            <c:ext xmlns:c16="http://schemas.microsoft.com/office/drawing/2014/chart" uri="{C3380CC4-5D6E-409C-BE32-E72D297353CC}">
              <c16:uniqueId val="{00000001-1D7C-4CFC-941D-956F58A68BB6}"/>
            </c:ext>
          </c:extLst>
        </c:ser>
        <c:ser>
          <c:idx val="2"/>
          <c:order val="2"/>
          <c:tx>
            <c:v>NLMCC Wages</c:v>
          </c:tx>
          <c:spPr>
            <a:ln>
              <a:solidFill>
                <a:schemeClr val="accent1">
                  <a:lumMod val="75000"/>
                </a:schemeClr>
              </a:solidFill>
              <a:prstDash val="dash"/>
            </a:ln>
          </c:spPr>
          <c:marker>
            <c:symbol val="square"/>
            <c:size val="5"/>
            <c:spPr>
              <a:solidFill>
                <a:schemeClr val="accent1">
                  <a:lumMod val="75000"/>
                </a:schemeClr>
              </a:solidFill>
              <a:ln>
                <a:solidFill>
                  <a:schemeClr val="accent1">
                    <a:lumMod val="75000"/>
                  </a:schemeClr>
                </a:solidFill>
              </a:ln>
            </c:spPr>
          </c:marker>
          <c:cat>
            <c:numRef>
              <c:f>NATIONAL!$D$214:$Q$214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NATIONAL!$D$219:$P$219</c:f>
              <c:numCache>
                <c:formatCode>0%</c:formatCode>
                <c:ptCount val="13"/>
                <c:pt idx="0">
                  <c:v>0.36</c:v>
                </c:pt>
                <c:pt idx="1">
                  <c:v>0.35</c:v>
                </c:pt>
                <c:pt idx="2">
                  <c:v>0.36</c:v>
                </c:pt>
                <c:pt idx="3">
                  <c:v>0.37</c:v>
                </c:pt>
                <c:pt idx="4">
                  <c:v>0.35</c:v>
                </c:pt>
                <c:pt idx="5">
                  <c:v>0.35</c:v>
                </c:pt>
                <c:pt idx="6">
                  <c:v>0.35</c:v>
                </c:pt>
                <c:pt idx="7">
                  <c:v>0.36</c:v>
                </c:pt>
                <c:pt idx="8">
                  <c:v>0.35</c:v>
                </c:pt>
                <c:pt idx="9">
                  <c:v>0.35</c:v>
                </c:pt>
                <c:pt idx="10">
                  <c:v>0.35</c:v>
                </c:pt>
                <c:pt idx="11">
                  <c:v>0.35</c:v>
                </c:pt>
                <c:pt idx="12">
                  <c:v>0.35</c:v>
                </c:pt>
              </c:numCache>
            </c:numRef>
          </c:val>
          <c:smooth val="0"/>
          <c:extLst>
            <c:ext xmlns:c16="http://schemas.microsoft.com/office/drawing/2014/chart" uri="{C3380CC4-5D6E-409C-BE32-E72D297353CC}">
              <c16:uniqueId val="{00000002-1D7C-4CFC-941D-956F58A68BB6}"/>
            </c:ext>
          </c:extLst>
        </c:ser>
        <c:ser>
          <c:idx val="3"/>
          <c:order val="3"/>
          <c:tx>
            <c:v>Inside Trends Wages</c:v>
          </c:tx>
          <c:spPr>
            <a:ln>
              <a:solidFill>
                <a:srgbClr val="DEA900"/>
              </a:solidFill>
              <a:prstDash val="dash"/>
            </a:ln>
          </c:spPr>
          <c:marker>
            <c:symbol val="diamond"/>
            <c:size val="7"/>
            <c:spPr>
              <a:solidFill>
                <a:srgbClr val="DEA900"/>
              </a:solidFill>
              <a:ln>
                <a:solidFill>
                  <a:srgbClr val="DEA900"/>
                </a:solidFill>
              </a:ln>
            </c:spPr>
          </c:marker>
          <c:cat>
            <c:numRef>
              <c:f>NATIONAL!$D$214:$Q$214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NATIONAL!$D$220:$Q$220</c:f>
              <c:numCache>
                <c:formatCode>0%</c:formatCode>
                <c:ptCount val="14"/>
                <c:pt idx="0">
                  <c:v>0.43</c:v>
                </c:pt>
                <c:pt idx="1">
                  <c:v>0.41</c:v>
                </c:pt>
                <c:pt idx="2">
                  <c:v>0.42</c:v>
                </c:pt>
                <c:pt idx="3">
                  <c:v>0.44</c:v>
                </c:pt>
                <c:pt idx="4">
                  <c:v>0.43</c:v>
                </c:pt>
                <c:pt idx="5">
                  <c:v>0.43</c:v>
                </c:pt>
                <c:pt idx="6">
                  <c:v>0.44</c:v>
                </c:pt>
                <c:pt idx="7">
                  <c:v>0.44</c:v>
                </c:pt>
                <c:pt idx="8">
                  <c:v>0.44</c:v>
                </c:pt>
                <c:pt idx="9">
                  <c:v>0.43206606768188771</c:v>
                </c:pt>
                <c:pt idx="10">
                  <c:v>0.42840061090696402</c:v>
                </c:pt>
                <c:pt idx="11">
                  <c:v>0.43405646628927141</c:v>
                </c:pt>
                <c:pt idx="12">
                  <c:v>0.43593735633912406</c:v>
                </c:pt>
                <c:pt idx="13">
                  <c:v>0.4299133819008219</c:v>
                </c:pt>
              </c:numCache>
            </c:numRef>
          </c:val>
          <c:smooth val="0"/>
          <c:extLst>
            <c:ext xmlns:c16="http://schemas.microsoft.com/office/drawing/2014/chart" uri="{C3380CC4-5D6E-409C-BE32-E72D297353CC}">
              <c16:uniqueId val="{00000003-1D7C-4CFC-941D-956F58A68BB6}"/>
            </c:ext>
          </c:extLst>
        </c:ser>
        <c:dLbls>
          <c:showLegendKey val="0"/>
          <c:showVal val="0"/>
          <c:showCatName val="0"/>
          <c:showSerName val="0"/>
          <c:showPercent val="0"/>
          <c:showBubbleSize val="0"/>
        </c:dLbls>
        <c:marker val="1"/>
        <c:smooth val="0"/>
        <c:axId val="665418488"/>
        <c:axId val="665417704"/>
      </c:lineChart>
      <c:catAx>
        <c:axId val="665418488"/>
        <c:scaling>
          <c:orientation val="minMax"/>
        </c:scaling>
        <c:delete val="0"/>
        <c:axPos val="b"/>
        <c:numFmt formatCode="General" sourceLinked="1"/>
        <c:majorTickMark val="none"/>
        <c:minorTickMark val="out"/>
        <c:tickLblPos val="nextTo"/>
        <c:spPr>
          <a:ln w="15875">
            <a:solidFill>
              <a:schemeClr val="tx1"/>
            </a:solidFill>
          </a:ln>
        </c:spPr>
        <c:txPr>
          <a:bodyPr/>
          <a:lstStyle/>
          <a:p>
            <a:pPr>
              <a:defRPr sz="1100" b="1"/>
            </a:pPr>
            <a:endParaRPr lang="en-US"/>
          </a:p>
        </c:txPr>
        <c:crossAx val="665417704"/>
        <c:crosses val="autoZero"/>
        <c:auto val="1"/>
        <c:lblAlgn val="ctr"/>
        <c:lblOffset val="100"/>
        <c:noMultiLvlLbl val="0"/>
      </c:catAx>
      <c:valAx>
        <c:axId val="665417704"/>
        <c:scaling>
          <c:orientation val="minMax"/>
          <c:max val="0.5"/>
        </c:scaling>
        <c:delete val="0"/>
        <c:axPos val="l"/>
        <c:majorGridlines/>
        <c:numFmt formatCode="0%" sourceLinked="1"/>
        <c:majorTickMark val="out"/>
        <c:minorTickMark val="none"/>
        <c:tickLblPos val="nextTo"/>
        <c:spPr>
          <a:ln w="15875">
            <a:solidFill>
              <a:schemeClr val="tx1"/>
            </a:solidFill>
          </a:ln>
        </c:spPr>
        <c:txPr>
          <a:bodyPr/>
          <a:lstStyle/>
          <a:p>
            <a:pPr>
              <a:defRPr sz="1100" b="1"/>
            </a:pPr>
            <a:endParaRPr lang="en-US"/>
          </a:p>
        </c:txPr>
        <c:crossAx val="665418488"/>
        <c:crosses val="autoZero"/>
        <c:crossBetween val="between"/>
      </c:valAx>
    </c:plotArea>
    <c:legend>
      <c:legendPos val="r"/>
      <c:layout>
        <c:manualLayout>
          <c:xMode val="edge"/>
          <c:yMode val="edge"/>
          <c:x val="0.5364433289280307"/>
          <c:y val="0.49460677766841643"/>
          <c:w val="0.4324510818359244"/>
          <c:h val="0.2777463363954506"/>
        </c:manualLayout>
      </c:layout>
      <c:overlay val="1"/>
      <c:spPr>
        <a:solidFill>
          <a:schemeClr val="accent1">
            <a:lumMod val="20000"/>
            <a:lumOff val="80000"/>
          </a:schemeClr>
        </a:solidFill>
        <a:ln>
          <a:solidFill>
            <a:schemeClr val="tx1"/>
          </a:solidFill>
        </a:ln>
        <a:effectLst>
          <a:outerShdw blurRad="50800" dist="38100" dir="2700000" algn="tl" rotWithShape="0">
            <a:prstClr val="black">
              <a:alpha val="40000"/>
            </a:prstClr>
          </a:outerShdw>
        </a:effectLst>
      </c:spPr>
      <c:txPr>
        <a:bodyPr/>
        <a:lstStyle/>
        <a:p>
          <a:pPr>
            <a:defRPr sz="1100" b="1"/>
          </a:pPr>
          <a:endParaRPr lang="en-US"/>
        </a:p>
      </c:txPr>
    </c:legend>
    <c:plotVisOnly val="1"/>
    <c:dispBlanksAs val="gap"/>
    <c:showDLblsOverMax val="0"/>
  </c:chart>
  <c:spPr>
    <a:ln>
      <a:noFill/>
    </a:ln>
  </c:spPr>
  <c:printSettings>
    <c:headerFooter/>
    <c:pageMargins b="0.75" l="0.7" r="0.4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903707349081365"/>
          <c:y val="8.2202537182852142E-2"/>
          <c:w val="0.66165153834937296"/>
          <c:h val="0.7640341832270966"/>
        </c:manualLayout>
      </c:layout>
      <c:barChart>
        <c:barDir val="col"/>
        <c:grouping val="clustered"/>
        <c:varyColors val="0"/>
        <c:ser>
          <c:idx val="2"/>
          <c:order val="2"/>
          <c:tx>
            <c:strRef>
              <c:f>NATIONAL!$B$159</c:f>
              <c:strCache>
                <c:ptCount val="1"/>
                <c:pt idx="0">
                  <c:v>Percent Signatory</c:v>
                </c:pt>
              </c:strCache>
            </c:strRef>
          </c:tx>
          <c:spPr>
            <a:ln w="9525">
              <a:solidFill>
                <a:schemeClr val="tx1"/>
              </a:solidFill>
            </a:ln>
          </c:spPr>
          <c:invertIfNegative val="0"/>
          <c:dLbls>
            <c:dLbl>
              <c:idx val="4"/>
              <c:layout>
                <c:manualLayout>
                  <c:x val="0"/>
                  <c:y val="0.1581944444444444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9F-483C-999A-D4E69F7F8308}"/>
                </c:ext>
              </c:extLst>
            </c:dLbl>
            <c:dLbl>
              <c:idx val="5"/>
              <c:layout>
                <c:manualLayout>
                  <c:x val="0"/>
                  <c:y val="0.1581944444444444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9F-483C-999A-D4E69F7F8308}"/>
                </c:ext>
              </c:extLst>
            </c:dLbl>
            <c:numFmt formatCode="0.0%" sourceLinked="0"/>
            <c:spPr>
              <a:noFill/>
              <a:ln>
                <a:noFill/>
              </a:ln>
              <a:effectLst/>
            </c:spPr>
            <c:txPr>
              <a:bodyPr rot="-5400000" vert="horz" wrap="square" lIns="38100" tIns="19050" rIns="38100" bIns="19050" anchor="ctr">
                <a:spAutoFit/>
              </a:bodyPr>
              <a:lstStyle/>
              <a:p>
                <a:pPr>
                  <a:defRPr sz="1000"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NATIONAL!$C$156:$Q$156</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NATIONAL!$C$159:$Q$159</c:f>
              <c:numCache>
                <c:formatCode>0.0%</c:formatCode>
                <c:ptCount val="15"/>
                <c:pt idx="0">
                  <c:v>0.42852646179326248</c:v>
                </c:pt>
                <c:pt idx="1">
                  <c:v>0.42500444284737188</c:v>
                </c:pt>
                <c:pt idx="2">
                  <c:v>0.41304679500586888</c:v>
                </c:pt>
                <c:pt idx="3">
                  <c:v>0.4206348516099423</c:v>
                </c:pt>
                <c:pt idx="4">
                  <c:v>0.44193947224263164</c:v>
                </c:pt>
                <c:pt idx="5">
                  <c:v>0.42849203248031764</c:v>
                </c:pt>
                <c:pt idx="6">
                  <c:v>0.43205072123357713</c:v>
                </c:pt>
                <c:pt idx="7">
                  <c:v>0.43782013633990768</c:v>
                </c:pt>
                <c:pt idx="8">
                  <c:v>0.43998135561676194</c:v>
                </c:pt>
                <c:pt idx="9">
                  <c:v>0.43603558585037444</c:v>
                </c:pt>
                <c:pt idx="10">
                  <c:v>0.43206606768188771</c:v>
                </c:pt>
                <c:pt idx="11">
                  <c:v>0.42840061090696402</c:v>
                </c:pt>
                <c:pt idx="12">
                  <c:v>0.43405646628927141</c:v>
                </c:pt>
                <c:pt idx="13">
                  <c:v>0.43593735633912406</c:v>
                </c:pt>
                <c:pt idx="14">
                  <c:v>0.4299133819008219</c:v>
                </c:pt>
              </c:numCache>
            </c:numRef>
          </c:val>
          <c:extLst>
            <c:ext xmlns:c16="http://schemas.microsoft.com/office/drawing/2014/chart" uri="{C3380CC4-5D6E-409C-BE32-E72D297353CC}">
              <c16:uniqueId val="{00000002-669F-483C-999A-D4E69F7F8308}"/>
            </c:ext>
          </c:extLst>
        </c:ser>
        <c:dLbls>
          <c:showLegendKey val="0"/>
          <c:showVal val="0"/>
          <c:showCatName val="0"/>
          <c:showSerName val="0"/>
          <c:showPercent val="0"/>
          <c:showBubbleSize val="0"/>
        </c:dLbls>
        <c:gapWidth val="99"/>
        <c:axId val="665406728"/>
        <c:axId val="665407120"/>
      </c:barChart>
      <c:lineChart>
        <c:grouping val="standard"/>
        <c:varyColors val="0"/>
        <c:ser>
          <c:idx val="0"/>
          <c:order val="0"/>
          <c:tx>
            <c:strRef>
              <c:f>NATIONAL!$B$158</c:f>
              <c:strCache>
                <c:ptCount val="1"/>
                <c:pt idx="0">
                  <c:v>Signatory</c:v>
                </c:pt>
              </c:strCache>
            </c:strRef>
          </c:tx>
          <c:spPr>
            <a:ln>
              <a:solidFill>
                <a:srgbClr val="DEA900"/>
              </a:solidFill>
            </a:ln>
          </c:spPr>
          <c:marker>
            <c:symbol val="diamond"/>
            <c:size val="8"/>
            <c:spPr>
              <a:solidFill>
                <a:srgbClr val="DEA900"/>
              </a:solidFill>
              <a:ln>
                <a:solidFill>
                  <a:srgbClr val="DEA900"/>
                </a:solidFill>
              </a:ln>
            </c:spPr>
          </c:marker>
          <c:dLbls>
            <c:dLbl>
              <c:idx val="0"/>
              <c:layout>
                <c:manualLayout>
                  <c:x val="-4.7229359487958741E-2"/>
                  <c:y val="-8.6436278798483521E-2"/>
                </c:manualLayout>
              </c:layout>
              <c:tx>
                <c:rich>
                  <a:bodyPr/>
                  <a:lstStyle/>
                  <a:p>
                    <a:r>
                      <a:rPr lang="en-US"/>
                      <a:t>10,488,267</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9F-483C-999A-D4E69F7F8308}"/>
                </c:ext>
              </c:extLst>
            </c:dLbl>
            <c:dLbl>
              <c:idx val="1"/>
              <c:delete val="1"/>
              <c:extLst>
                <c:ext xmlns:c15="http://schemas.microsoft.com/office/drawing/2012/chart" uri="{CE6537A1-D6FC-4f65-9D91-7224C49458BB}"/>
                <c:ext xmlns:c16="http://schemas.microsoft.com/office/drawing/2014/chart" uri="{C3380CC4-5D6E-409C-BE32-E72D297353CC}">
                  <c16:uniqueId val="{00000004-669F-483C-999A-D4E69F7F8308}"/>
                </c:ext>
              </c:extLst>
            </c:dLbl>
            <c:dLbl>
              <c:idx val="2"/>
              <c:delete val="1"/>
              <c:extLst>
                <c:ext xmlns:c15="http://schemas.microsoft.com/office/drawing/2012/chart" uri="{CE6537A1-D6FC-4f65-9D91-7224C49458BB}"/>
                <c:ext xmlns:c16="http://schemas.microsoft.com/office/drawing/2014/chart" uri="{C3380CC4-5D6E-409C-BE32-E72D297353CC}">
                  <c16:uniqueId val="{00000005-669F-483C-999A-D4E69F7F8308}"/>
                </c:ext>
              </c:extLst>
            </c:dLbl>
            <c:dLbl>
              <c:idx val="3"/>
              <c:delete val="1"/>
              <c:extLst>
                <c:ext xmlns:c15="http://schemas.microsoft.com/office/drawing/2012/chart" uri="{CE6537A1-D6FC-4f65-9D91-7224C49458BB}"/>
                <c:ext xmlns:c16="http://schemas.microsoft.com/office/drawing/2014/chart" uri="{C3380CC4-5D6E-409C-BE32-E72D297353CC}">
                  <c16:uniqueId val="{00000006-669F-483C-999A-D4E69F7F8308}"/>
                </c:ext>
              </c:extLst>
            </c:dLbl>
            <c:dLbl>
              <c:idx val="4"/>
              <c:layout>
                <c:manualLayout>
                  <c:x val="-7.960489313835771E-2"/>
                  <c:y val="9.47160250801983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9F-483C-999A-D4E69F7F8308}"/>
                </c:ext>
              </c:extLst>
            </c:dLbl>
            <c:dLbl>
              <c:idx val="5"/>
              <c:delete val="1"/>
              <c:extLst>
                <c:ext xmlns:c15="http://schemas.microsoft.com/office/drawing/2012/chart" uri="{CE6537A1-D6FC-4f65-9D91-7224C49458BB}"/>
                <c:ext xmlns:c16="http://schemas.microsoft.com/office/drawing/2014/chart" uri="{C3380CC4-5D6E-409C-BE32-E72D297353CC}">
                  <c16:uniqueId val="{00000008-669F-483C-999A-D4E69F7F8308}"/>
                </c:ext>
              </c:extLst>
            </c:dLbl>
            <c:dLbl>
              <c:idx val="6"/>
              <c:layout>
                <c:manualLayout>
                  <c:x val="-6.169166354205724E-2"/>
                  <c:y val="6.9444444444444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9F-483C-999A-D4E69F7F8308}"/>
                </c:ext>
              </c:extLst>
            </c:dLbl>
            <c:dLbl>
              <c:idx val="7"/>
              <c:delete val="1"/>
              <c:extLst>
                <c:ext xmlns:c15="http://schemas.microsoft.com/office/drawing/2012/chart" uri="{CE6537A1-D6FC-4f65-9D91-7224C49458BB}"/>
                <c:ext xmlns:c16="http://schemas.microsoft.com/office/drawing/2014/chart" uri="{C3380CC4-5D6E-409C-BE32-E72D297353CC}">
                  <c16:uniqueId val="{0000000A-669F-483C-999A-D4E69F7F8308}"/>
                </c:ext>
              </c:extLst>
            </c:dLbl>
            <c:dLbl>
              <c:idx val="8"/>
              <c:delete val="1"/>
              <c:extLst>
                <c:ext xmlns:c15="http://schemas.microsoft.com/office/drawing/2012/chart" uri="{CE6537A1-D6FC-4f65-9D91-7224C49458BB}"/>
                <c:ext xmlns:c16="http://schemas.microsoft.com/office/drawing/2014/chart" uri="{C3380CC4-5D6E-409C-BE32-E72D297353CC}">
                  <c16:uniqueId val="{0000000B-669F-483C-999A-D4E69F7F8308}"/>
                </c:ext>
              </c:extLst>
            </c:dLbl>
            <c:dLbl>
              <c:idx val="9"/>
              <c:delete val="1"/>
              <c:extLst>
                <c:ext xmlns:c15="http://schemas.microsoft.com/office/drawing/2012/chart" uri="{CE6537A1-D6FC-4f65-9D91-7224C49458BB}"/>
                <c:ext xmlns:c16="http://schemas.microsoft.com/office/drawing/2014/chart" uri="{C3380CC4-5D6E-409C-BE32-E72D297353CC}">
                  <c16:uniqueId val="{0000000C-669F-483C-999A-D4E69F7F8308}"/>
                </c:ext>
              </c:extLst>
            </c:dLbl>
            <c:dLbl>
              <c:idx val="10"/>
              <c:delete val="1"/>
              <c:extLst>
                <c:ext xmlns:c15="http://schemas.microsoft.com/office/drawing/2012/chart" uri="{CE6537A1-D6FC-4f65-9D91-7224C49458BB}"/>
                <c:ext xmlns:c16="http://schemas.microsoft.com/office/drawing/2014/chart" uri="{C3380CC4-5D6E-409C-BE32-E72D297353CC}">
                  <c16:uniqueId val="{0000000D-669F-483C-999A-D4E69F7F8308}"/>
                </c:ext>
              </c:extLst>
            </c:dLbl>
            <c:dLbl>
              <c:idx val="11"/>
              <c:delete val="1"/>
              <c:extLst>
                <c:ext xmlns:c15="http://schemas.microsoft.com/office/drawing/2012/chart" uri="{CE6537A1-D6FC-4f65-9D91-7224C49458BB}"/>
                <c:ext xmlns:c16="http://schemas.microsoft.com/office/drawing/2014/chart" uri="{C3380CC4-5D6E-409C-BE32-E72D297353CC}">
                  <c16:uniqueId val="{0000000E-669F-483C-999A-D4E69F7F8308}"/>
                </c:ext>
              </c:extLst>
            </c:dLbl>
            <c:dLbl>
              <c:idx val="12"/>
              <c:delete val="1"/>
              <c:extLst>
                <c:ext xmlns:c15="http://schemas.microsoft.com/office/drawing/2012/chart" uri="{CE6537A1-D6FC-4f65-9D91-7224C49458BB}"/>
                <c:ext xmlns:c16="http://schemas.microsoft.com/office/drawing/2014/chart" uri="{C3380CC4-5D6E-409C-BE32-E72D297353CC}">
                  <c16:uniqueId val="{0000000F-669F-483C-999A-D4E69F7F8308}"/>
                </c:ext>
              </c:extLst>
            </c:dLbl>
            <c:dLbl>
              <c:idx val="13"/>
              <c:delete val="1"/>
              <c:extLst>
                <c:ext xmlns:c15="http://schemas.microsoft.com/office/drawing/2012/chart" uri="{CE6537A1-D6FC-4f65-9D91-7224C49458BB}"/>
                <c:ext xmlns:c16="http://schemas.microsoft.com/office/drawing/2014/chart" uri="{C3380CC4-5D6E-409C-BE32-E72D297353CC}">
                  <c16:uniqueId val="{00000010-669F-483C-999A-D4E69F7F8308}"/>
                </c:ext>
              </c:extLst>
            </c:dLbl>
            <c:dLbl>
              <c:idx val="14"/>
              <c:layout>
                <c:manualLayout>
                  <c:x val="-9.2010867062669796E-2"/>
                  <c:y val="0.1240048118985126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69F-483C-999A-D4E69F7F8308}"/>
                </c:ext>
              </c:extLst>
            </c:dLbl>
            <c:spPr>
              <a:solidFill>
                <a:schemeClr val="accent1">
                  <a:lumMod val="20000"/>
                  <a:lumOff val="80000"/>
                </a:schemeClr>
              </a:solidFill>
              <a:effectLst>
                <a:outerShdw blurRad="50800" dist="38100" dir="2700000" algn="tl" rotWithShape="0">
                  <a:prstClr val="black">
                    <a:alpha val="40000"/>
                  </a:prstClr>
                </a:outerShdw>
              </a:effectLst>
            </c:spPr>
            <c:txPr>
              <a:bodyPr/>
              <a:lstStyle/>
              <a:p>
                <a:pPr>
                  <a:defRPr sz="1100"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NATIONAL!$C$156:$Q$156</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NATIONAL!$C$158:$Q$158</c:f>
              <c:numCache>
                <c:formatCode>#,##0</c:formatCode>
                <c:ptCount val="15"/>
                <c:pt idx="0">
                  <c:v>10488276</c:v>
                </c:pt>
                <c:pt idx="1">
                  <c:v>10859844</c:v>
                </c:pt>
                <c:pt idx="2">
                  <c:v>11416499</c:v>
                </c:pt>
                <c:pt idx="3">
                  <c:v>12574820</c:v>
                </c:pt>
                <c:pt idx="4">
                  <c:v>13073438</c:v>
                </c:pt>
                <c:pt idx="5">
                  <c:v>11069023</c:v>
                </c:pt>
                <c:pt idx="6">
                  <c:v>10344024</c:v>
                </c:pt>
                <c:pt idx="7">
                  <c:v>10731000</c:v>
                </c:pt>
                <c:pt idx="8">
                  <c:v>11349983</c:v>
                </c:pt>
                <c:pt idx="9">
                  <c:v>11889831</c:v>
                </c:pt>
                <c:pt idx="10">
                  <c:v>12537448.15325</c:v>
                </c:pt>
                <c:pt idx="11">
                  <c:v>13442740.95775</c:v>
                </c:pt>
                <c:pt idx="12">
                  <c:v>14314852.791999999</c:v>
                </c:pt>
                <c:pt idx="13">
                  <c:v>15301714.524400001</c:v>
                </c:pt>
                <c:pt idx="14">
                  <c:v>16194331.105349999</c:v>
                </c:pt>
              </c:numCache>
            </c:numRef>
          </c:val>
          <c:smooth val="0"/>
          <c:extLst>
            <c:ext xmlns:c16="http://schemas.microsoft.com/office/drawing/2014/chart" uri="{C3380CC4-5D6E-409C-BE32-E72D297353CC}">
              <c16:uniqueId val="{00000012-669F-483C-999A-D4E69F7F8308}"/>
            </c:ext>
          </c:extLst>
        </c:ser>
        <c:ser>
          <c:idx val="1"/>
          <c:order val="1"/>
          <c:tx>
            <c:strRef>
              <c:f>NATIONAL!$B$157</c:f>
              <c:strCache>
                <c:ptCount val="1"/>
                <c:pt idx="0">
                  <c:v>Total Productive</c:v>
                </c:pt>
              </c:strCache>
            </c:strRef>
          </c:tx>
          <c:spPr>
            <a:ln w="25400">
              <a:solidFill>
                <a:schemeClr val="accent1">
                  <a:lumMod val="75000"/>
                </a:schemeClr>
              </a:solidFill>
            </a:ln>
          </c:spPr>
          <c:marker>
            <c:symbol val="square"/>
            <c:size val="5"/>
            <c:spPr>
              <a:solidFill>
                <a:schemeClr val="accent1">
                  <a:lumMod val="75000"/>
                </a:schemeClr>
              </a:solidFill>
              <a:ln>
                <a:solidFill>
                  <a:schemeClr val="accent1">
                    <a:lumMod val="75000"/>
                  </a:schemeClr>
                </a:solidFill>
              </a:ln>
            </c:spPr>
          </c:marker>
          <c:dLbls>
            <c:dLbl>
              <c:idx val="0"/>
              <c:layout>
                <c:manualLayout>
                  <c:x val="-3.77615551092551E-2"/>
                  <c:y val="-0.11905074365704291"/>
                </c:manualLayout>
              </c:layout>
              <c:tx>
                <c:rich>
                  <a:bodyPr/>
                  <a:lstStyle/>
                  <a:p>
                    <a:r>
                      <a:rPr lang="en-US"/>
                      <a:t>24,475,212</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9F-483C-999A-D4E69F7F8308}"/>
                </c:ext>
              </c:extLst>
            </c:dLbl>
            <c:dLbl>
              <c:idx val="1"/>
              <c:delete val="1"/>
              <c:extLst>
                <c:ext xmlns:c15="http://schemas.microsoft.com/office/drawing/2012/chart" uri="{CE6537A1-D6FC-4f65-9D91-7224C49458BB}"/>
                <c:ext xmlns:c16="http://schemas.microsoft.com/office/drawing/2014/chart" uri="{C3380CC4-5D6E-409C-BE32-E72D297353CC}">
                  <c16:uniqueId val="{00000014-669F-483C-999A-D4E69F7F8308}"/>
                </c:ext>
              </c:extLst>
            </c:dLbl>
            <c:dLbl>
              <c:idx val="2"/>
              <c:delete val="1"/>
              <c:extLst>
                <c:ext xmlns:c15="http://schemas.microsoft.com/office/drawing/2012/chart" uri="{CE6537A1-D6FC-4f65-9D91-7224C49458BB}"/>
                <c:ext xmlns:c16="http://schemas.microsoft.com/office/drawing/2014/chart" uri="{C3380CC4-5D6E-409C-BE32-E72D297353CC}">
                  <c16:uniqueId val="{00000015-669F-483C-999A-D4E69F7F8308}"/>
                </c:ext>
              </c:extLst>
            </c:dLbl>
            <c:dLbl>
              <c:idx val="3"/>
              <c:layout>
                <c:manualLayout>
                  <c:x val="-4.011518803064603E-2"/>
                  <c:y val="-9.1272965879265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69F-483C-999A-D4E69F7F8308}"/>
                </c:ext>
              </c:extLst>
            </c:dLbl>
            <c:dLbl>
              <c:idx val="4"/>
              <c:delete val="1"/>
              <c:extLst>
                <c:ext xmlns:c15="http://schemas.microsoft.com/office/drawing/2012/chart" uri="{CE6537A1-D6FC-4f65-9D91-7224C49458BB}"/>
                <c:ext xmlns:c16="http://schemas.microsoft.com/office/drawing/2014/chart" uri="{C3380CC4-5D6E-409C-BE32-E72D297353CC}">
                  <c16:uniqueId val="{00000017-669F-483C-999A-D4E69F7F8308}"/>
                </c:ext>
              </c:extLst>
            </c:dLbl>
            <c:dLbl>
              <c:idx val="5"/>
              <c:delete val="1"/>
              <c:extLst>
                <c:ext xmlns:c15="http://schemas.microsoft.com/office/drawing/2012/chart" uri="{CE6537A1-D6FC-4f65-9D91-7224C49458BB}"/>
                <c:ext xmlns:c16="http://schemas.microsoft.com/office/drawing/2014/chart" uri="{C3380CC4-5D6E-409C-BE32-E72D297353CC}">
                  <c16:uniqueId val="{00000018-669F-483C-999A-D4E69F7F8308}"/>
                </c:ext>
              </c:extLst>
            </c:dLbl>
            <c:dLbl>
              <c:idx val="6"/>
              <c:layout>
                <c:manualLayout>
                  <c:x val="-6.5659881812212745E-2"/>
                  <c:y val="-7.8703703703703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69F-483C-999A-D4E69F7F8308}"/>
                </c:ext>
              </c:extLst>
            </c:dLbl>
            <c:dLbl>
              <c:idx val="7"/>
              <c:delete val="1"/>
              <c:extLst>
                <c:ext xmlns:c15="http://schemas.microsoft.com/office/drawing/2012/chart" uri="{CE6537A1-D6FC-4f65-9D91-7224C49458BB}"/>
                <c:ext xmlns:c16="http://schemas.microsoft.com/office/drawing/2014/chart" uri="{C3380CC4-5D6E-409C-BE32-E72D297353CC}">
                  <c16:uniqueId val="{0000001A-669F-483C-999A-D4E69F7F8308}"/>
                </c:ext>
              </c:extLst>
            </c:dLbl>
            <c:dLbl>
              <c:idx val="8"/>
              <c:delete val="1"/>
              <c:extLst>
                <c:ext xmlns:c15="http://schemas.microsoft.com/office/drawing/2012/chart" uri="{CE6537A1-D6FC-4f65-9D91-7224C49458BB}"/>
                <c:ext xmlns:c16="http://schemas.microsoft.com/office/drawing/2014/chart" uri="{C3380CC4-5D6E-409C-BE32-E72D297353CC}">
                  <c16:uniqueId val="{0000001B-669F-483C-999A-D4E69F7F8308}"/>
                </c:ext>
              </c:extLst>
            </c:dLbl>
            <c:dLbl>
              <c:idx val="9"/>
              <c:delete val="1"/>
              <c:extLst>
                <c:ext xmlns:c15="http://schemas.microsoft.com/office/drawing/2012/chart" uri="{CE6537A1-D6FC-4f65-9D91-7224C49458BB}"/>
                <c:ext xmlns:c16="http://schemas.microsoft.com/office/drawing/2014/chart" uri="{C3380CC4-5D6E-409C-BE32-E72D297353CC}">
                  <c16:uniqueId val="{0000001C-669F-483C-999A-D4E69F7F8308}"/>
                </c:ext>
              </c:extLst>
            </c:dLbl>
            <c:dLbl>
              <c:idx val="10"/>
              <c:delete val="1"/>
              <c:extLst>
                <c:ext xmlns:c15="http://schemas.microsoft.com/office/drawing/2012/chart" uri="{CE6537A1-D6FC-4f65-9D91-7224C49458BB}"/>
                <c:ext xmlns:c16="http://schemas.microsoft.com/office/drawing/2014/chart" uri="{C3380CC4-5D6E-409C-BE32-E72D297353CC}">
                  <c16:uniqueId val="{0000001D-669F-483C-999A-D4E69F7F8308}"/>
                </c:ext>
              </c:extLst>
            </c:dLbl>
            <c:dLbl>
              <c:idx val="11"/>
              <c:delete val="1"/>
              <c:extLst>
                <c:ext xmlns:c15="http://schemas.microsoft.com/office/drawing/2012/chart" uri="{CE6537A1-D6FC-4f65-9D91-7224C49458BB}"/>
                <c:ext xmlns:c16="http://schemas.microsoft.com/office/drawing/2014/chart" uri="{C3380CC4-5D6E-409C-BE32-E72D297353CC}">
                  <c16:uniqueId val="{0000001E-669F-483C-999A-D4E69F7F8308}"/>
                </c:ext>
              </c:extLst>
            </c:dLbl>
            <c:dLbl>
              <c:idx val="12"/>
              <c:delete val="1"/>
              <c:extLst>
                <c:ext xmlns:c15="http://schemas.microsoft.com/office/drawing/2012/chart" uri="{CE6537A1-D6FC-4f65-9D91-7224C49458BB}"/>
                <c:ext xmlns:c16="http://schemas.microsoft.com/office/drawing/2014/chart" uri="{C3380CC4-5D6E-409C-BE32-E72D297353CC}">
                  <c16:uniqueId val="{0000001F-669F-483C-999A-D4E69F7F8308}"/>
                </c:ext>
              </c:extLst>
            </c:dLbl>
            <c:dLbl>
              <c:idx val="13"/>
              <c:delete val="1"/>
              <c:extLst>
                <c:ext xmlns:c15="http://schemas.microsoft.com/office/drawing/2012/chart" uri="{CE6537A1-D6FC-4f65-9D91-7224C49458BB}"/>
                <c:ext xmlns:c16="http://schemas.microsoft.com/office/drawing/2014/chart" uri="{C3380CC4-5D6E-409C-BE32-E72D297353CC}">
                  <c16:uniqueId val="{00000020-669F-483C-999A-D4E69F7F8308}"/>
                </c:ext>
              </c:extLst>
            </c:dLbl>
            <c:dLbl>
              <c:idx val="14"/>
              <c:layout>
                <c:manualLayout>
                  <c:x val="-7.6716220189075562E-2"/>
                  <c:y val="-6.3495188101487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69F-483C-999A-D4E69F7F8308}"/>
                </c:ext>
              </c:extLst>
            </c:dLbl>
            <c:spPr>
              <a:solidFill>
                <a:schemeClr val="accent1">
                  <a:lumMod val="20000"/>
                  <a:lumOff val="80000"/>
                </a:schemeClr>
              </a:solidFill>
              <a:effectLst>
                <a:outerShdw blurRad="50800" dist="38100" dir="2700000" algn="tl" rotWithShape="0">
                  <a:prstClr val="black">
                    <a:alpha val="40000"/>
                  </a:prstClr>
                </a:outerShdw>
              </a:effectLst>
            </c:spPr>
            <c:txPr>
              <a:bodyPr/>
              <a:lstStyle/>
              <a:p>
                <a:pPr>
                  <a:defRPr sz="1100"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NATIONAL!$C$156:$Q$156</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NATIONAL!$C$157:$Q$157</c:f>
              <c:numCache>
                <c:formatCode>#,##0</c:formatCode>
                <c:ptCount val="15"/>
                <c:pt idx="0">
                  <c:v>24475212</c:v>
                </c:pt>
                <c:pt idx="1">
                  <c:v>25552307</c:v>
                </c:pt>
                <c:pt idx="2">
                  <c:v>27639723</c:v>
                </c:pt>
                <c:pt idx="3">
                  <c:v>29894860</c:v>
                </c:pt>
                <c:pt idx="4">
                  <c:v>29581965</c:v>
                </c:pt>
                <c:pt idx="5">
                  <c:v>25832506</c:v>
                </c:pt>
                <c:pt idx="6">
                  <c:v>23941689</c:v>
                </c:pt>
                <c:pt idx="7">
                  <c:v>24510065</c:v>
                </c:pt>
                <c:pt idx="8">
                  <c:v>25796509</c:v>
                </c:pt>
                <c:pt idx="9">
                  <c:v>27268029</c:v>
                </c:pt>
                <c:pt idx="10">
                  <c:v>29017432.960000001</c:v>
                </c:pt>
                <c:pt idx="11">
                  <c:v>31378902.400000002</c:v>
                </c:pt>
                <c:pt idx="12">
                  <c:v>32979240.960000001</c:v>
                </c:pt>
                <c:pt idx="13">
                  <c:v>35100718.719999999</c:v>
                </c:pt>
                <c:pt idx="14">
                  <c:v>37668823.039999999</c:v>
                </c:pt>
              </c:numCache>
            </c:numRef>
          </c:val>
          <c:smooth val="0"/>
          <c:extLst>
            <c:ext xmlns:c16="http://schemas.microsoft.com/office/drawing/2014/chart" uri="{C3380CC4-5D6E-409C-BE32-E72D297353CC}">
              <c16:uniqueId val="{00000022-669F-483C-999A-D4E69F7F8308}"/>
            </c:ext>
          </c:extLst>
        </c:ser>
        <c:dLbls>
          <c:showLegendKey val="0"/>
          <c:showVal val="0"/>
          <c:showCatName val="0"/>
          <c:showSerName val="0"/>
          <c:showPercent val="0"/>
          <c:showBubbleSize val="0"/>
        </c:dLbls>
        <c:marker val="1"/>
        <c:smooth val="0"/>
        <c:axId val="665413000"/>
        <c:axId val="665409864"/>
      </c:lineChart>
      <c:catAx>
        <c:axId val="665413000"/>
        <c:scaling>
          <c:orientation val="minMax"/>
        </c:scaling>
        <c:delete val="0"/>
        <c:axPos val="b"/>
        <c:numFmt formatCode="General" sourceLinked="1"/>
        <c:majorTickMark val="out"/>
        <c:minorTickMark val="none"/>
        <c:tickLblPos val="nextTo"/>
        <c:spPr>
          <a:ln w="15875">
            <a:solidFill>
              <a:schemeClr val="tx1"/>
            </a:solidFill>
          </a:ln>
        </c:spPr>
        <c:txPr>
          <a:bodyPr/>
          <a:lstStyle/>
          <a:p>
            <a:pPr>
              <a:defRPr sz="1100" b="1"/>
            </a:pPr>
            <a:endParaRPr lang="en-US"/>
          </a:p>
        </c:txPr>
        <c:crossAx val="665409864"/>
        <c:crosses val="autoZero"/>
        <c:auto val="1"/>
        <c:lblAlgn val="ctr"/>
        <c:lblOffset val="100"/>
        <c:noMultiLvlLbl val="0"/>
      </c:catAx>
      <c:valAx>
        <c:axId val="665409864"/>
        <c:scaling>
          <c:orientation val="minMax"/>
        </c:scaling>
        <c:delete val="0"/>
        <c:axPos val="l"/>
        <c:majorGridlines/>
        <c:title>
          <c:tx>
            <c:rich>
              <a:bodyPr rot="-5400000" vert="horz"/>
              <a:lstStyle/>
              <a:p>
                <a:pPr>
                  <a:defRPr sz="900"/>
                </a:pPr>
                <a:r>
                  <a:rPr lang="en-US" sz="900" baseline="0"/>
                  <a:t>Wages in Thousands (blue &amp; yellow lines)</a:t>
                </a:r>
                <a:endParaRPr lang="en-US" sz="900"/>
              </a:p>
            </c:rich>
          </c:tx>
          <c:layout>
            <c:manualLayout>
              <c:xMode val="edge"/>
              <c:yMode val="edge"/>
              <c:x val="2.6326165893741288E-2"/>
              <c:y val="4.3567002041411479E-2"/>
            </c:manualLayout>
          </c:layout>
          <c:overlay val="0"/>
        </c:title>
        <c:numFmt formatCode="#,##0" sourceLinked="0"/>
        <c:majorTickMark val="out"/>
        <c:minorTickMark val="none"/>
        <c:tickLblPos val="nextTo"/>
        <c:spPr>
          <a:ln w="15875">
            <a:solidFill>
              <a:schemeClr val="tx1"/>
            </a:solidFill>
          </a:ln>
        </c:spPr>
        <c:txPr>
          <a:bodyPr/>
          <a:lstStyle/>
          <a:p>
            <a:pPr>
              <a:defRPr sz="1050" b="1"/>
            </a:pPr>
            <a:endParaRPr lang="en-US"/>
          </a:p>
        </c:txPr>
        <c:crossAx val="665413000"/>
        <c:crosses val="autoZero"/>
        <c:crossBetween val="between"/>
      </c:valAx>
      <c:valAx>
        <c:axId val="665407120"/>
        <c:scaling>
          <c:orientation val="minMax"/>
          <c:max val="0.65000000000000013"/>
          <c:min val="0"/>
        </c:scaling>
        <c:delete val="0"/>
        <c:axPos val="r"/>
        <c:title>
          <c:tx>
            <c:rich>
              <a:bodyPr rot="-5400000" vert="horz"/>
              <a:lstStyle/>
              <a:p>
                <a:pPr>
                  <a:defRPr sz="900"/>
                </a:pPr>
                <a:r>
                  <a:rPr lang="en-US" sz="900"/>
                  <a:t>Percent</a:t>
                </a:r>
                <a:r>
                  <a:rPr lang="en-US" sz="900" baseline="0"/>
                  <a:t> Signatory (green bars)</a:t>
                </a:r>
                <a:endParaRPr lang="en-US" sz="900"/>
              </a:p>
            </c:rich>
          </c:tx>
          <c:overlay val="0"/>
        </c:title>
        <c:numFmt formatCode="0.0%" sourceLinked="1"/>
        <c:majorTickMark val="out"/>
        <c:minorTickMark val="none"/>
        <c:tickLblPos val="nextTo"/>
        <c:txPr>
          <a:bodyPr/>
          <a:lstStyle/>
          <a:p>
            <a:pPr>
              <a:defRPr sz="1100" b="1"/>
            </a:pPr>
            <a:endParaRPr lang="en-US"/>
          </a:p>
        </c:txPr>
        <c:crossAx val="665406728"/>
        <c:crosses val="max"/>
        <c:crossBetween val="between"/>
      </c:valAx>
      <c:catAx>
        <c:axId val="665406728"/>
        <c:scaling>
          <c:orientation val="minMax"/>
        </c:scaling>
        <c:delete val="1"/>
        <c:axPos val="b"/>
        <c:numFmt formatCode="General" sourceLinked="1"/>
        <c:majorTickMark val="out"/>
        <c:minorTickMark val="none"/>
        <c:tickLblPos val="nextTo"/>
        <c:crossAx val="665407120"/>
        <c:crosses val="autoZero"/>
        <c:auto val="1"/>
        <c:lblAlgn val="ctr"/>
        <c:lblOffset val="100"/>
        <c:noMultiLvlLbl val="0"/>
      </c:catAx>
    </c:plotArea>
    <c:legend>
      <c:legendPos val="r"/>
      <c:layout>
        <c:manualLayout>
          <c:xMode val="edge"/>
          <c:yMode val="edge"/>
          <c:x val="0.50018029122877861"/>
          <c:y val="2.317366579177603E-3"/>
          <c:w val="0.21334051993500813"/>
          <c:h val="0.16899059492563429"/>
        </c:manualLayout>
      </c:layout>
      <c:overlay val="1"/>
      <c:spPr>
        <a:solidFill>
          <a:schemeClr val="accent1">
            <a:lumMod val="20000"/>
            <a:lumOff val="80000"/>
          </a:schemeClr>
        </a:solidFill>
        <a:ln>
          <a:solidFill>
            <a:schemeClr val="tx1"/>
          </a:solidFill>
        </a:ln>
        <a:effectLst>
          <a:outerShdw blurRad="50800" dist="38100" dir="2700000" algn="tl" rotWithShape="0">
            <a:prstClr val="black">
              <a:alpha val="40000"/>
            </a:prstClr>
          </a:outerShdw>
        </a:effectLst>
      </c:spPr>
      <c:txPr>
        <a:bodyPr/>
        <a:lstStyle/>
        <a:p>
          <a:pPr>
            <a:defRPr sz="1100" b="1"/>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05567485882446"/>
          <c:y val="0.1013183567107875"/>
          <c:w val="0.70563310268034674"/>
          <c:h val="0.77359222570296993"/>
        </c:manualLayout>
      </c:layout>
      <c:barChart>
        <c:barDir val="col"/>
        <c:grouping val="clustered"/>
        <c:varyColors val="0"/>
        <c:ser>
          <c:idx val="2"/>
          <c:order val="2"/>
          <c:tx>
            <c:strRef>
              <c:f>NATIONAL!$B$135</c:f>
              <c:strCache>
                <c:ptCount val="1"/>
                <c:pt idx="0">
                  <c:v>Percent Signatory</c:v>
                </c:pt>
              </c:strCache>
            </c:strRef>
          </c:tx>
          <c:spPr>
            <a:ln w="9525">
              <a:solidFill>
                <a:schemeClr val="tx1"/>
              </a:solidFill>
            </a:ln>
          </c:spPr>
          <c:invertIfNegative val="0"/>
          <c:dLbls>
            <c:numFmt formatCode="0.0%" sourceLinked="0"/>
            <c:spPr>
              <a:noFill/>
              <a:ln>
                <a:noFill/>
              </a:ln>
              <a:effectLst/>
            </c:spPr>
            <c:txPr>
              <a:bodyPr rot="-5400000" vert="horz" wrap="square" lIns="38100" tIns="19050" rIns="38100" bIns="19050" anchor="ctr">
                <a:spAutoFit/>
              </a:bodyPr>
              <a:lstStyle/>
              <a:p>
                <a:pPr>
                  <a:defRPr sz="900"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NATIONAL!$C$144:$Q$144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NATIONAL!$C$135:$Q$135</c:f>
              <c:numCache>
                <c:formatCode>0.0%</c:formatCode>
                <c:ptCount val="15"/>
                <c:pt idx="0">
                  <c:v>0.22506024657438561</c:v>
                </c:pt>
                <c:pt idx="1">
                  <c:v>0.21742436461669623</c:v>
                </c:pt>
                <c:pt idx="2">
                  <c:v>0.2114690504300894</c:v>
                </c:pt>
                <c:pt idx="3">
                  <c:v>0.21126931970305465</c:v>
                </c:pt>
                <c:pt idx="4">
                  <c:v>0.20515760575958369</c:v>
                </c:pt>
                <c:pt idx="5">
                  <c:v>0.19955095931419239</c:v>
                </c:pt>
                <c:pt idx="6">
                  <c:v>0.19997880333023235</c:v>
                </c:pt>
                <c:pt idx="7">
                  <c:v>0.19844607944146131</c:v>
                </c:pt>
                <c:pt idx="8">
                  <c:v>0.20261341404894614</c:v>
                </c:pt>
                <c:pt idx="9">
                  <c:v>0.20063666761261983</c:v>
                </c:pt>
                <c:pt idx="10">
                  <c:v>0.19917093870342661</c:v>
                </c:pt>
                <c:pt idx="11">
                  <c:v>0.19979289760613997</c:v>
                </c:pt>
                <c:pt idx="12">
                  <c:v>0.19578034751492007</c:v>
                </c:pt>
                <c:pt idx="13">
                  <c:v>0.19476959904248953</c:v>
                </c:pt>
                <c:pt idx="14">
                  <c:v>0.19072080887149381</c:v>
                </c:pt>
              </c:numCache>
            </c:numRef>
          </c:val>
          <c:extLst>
            <c:ext xmlns:c16="http://schemas.microsoft.com/office/drawing/2014/chart" uri="{C3380CC4-5D6E-409C-BE32-E72D297353CC}">
              <c16:uniqueId val="{00000000-A531-401A-961E-B84BA5704C0B}"/>
            </c:ext>
          </c:extLst>
        </c:ser>
        <c:dLbls>
          <c:showLegendKey val="0"/>
          <c:showVal val="0"/>
          <c:showCatName val="0"/>
          <c:showSerName val="0"/>
          <c:showPercent val="0"/>
          <c:showBubbleSize val="0"/>
        </c:dLbls>
        <c:gapWidth val="99"/>
        <c:axId val="665403592"/>
        <c:axId val="665405944"/>
      </c:barChart>
      <c:lineChart>
        <c:grouping val="standard"/>
        <c:varyColors val="0"/>
        <c:ser>
          <c:idx val="0"/>
          <c:order val="0"/>
          <c:tx>
            <c:strRef>
              <c:f>NATIONAL!$B$134</c:f>
              <c:strCache>
                <c:ptCount val="1"/>
                <c:pt idx="0">
                  <c:v>Signatory</c:v>
                </c:pt>
              </c:strCache>
            </c:strRef>
          </c:tx>
          <c:spPr>
            <a:ln>
              <a:solidFill>
                <a:srgbClr val="DEA900"/>
              </a:solidFill>
            </a:ln>
          </c:spPr>
          <c:marker>
            <c:symbol val="diamond"/>
            <c:size val="8"/>
            <c:spPr>
              <a:solidFill>
                <a:srgbClr val="DEA900"/>
              </a:solidFill>
              <a:ln>
                <a:solidFill>
                  <a:srgbClr val="DEA900"/>
                </a:solidFill>
              </a:ln>
            </c:spPr>
          </c:marker>
          <c:dLbls>
            <c:dLbl>
              <c:idx val="0"/>
              <c:layout>
                <c:manualLayout>
                  <c:x val="-5.0307617797775296E-2"/>
                  <c:y val="8.4328885972586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31-401A-961E-B84BA5704C0B}"/>
                </c:ext>
              </c:extLst>
            </c:dLbl>
            <c:dLbl>
              <c:idx val="1"/>
              <c:delete val="1"/>
              <c:extLst>
                <c:ext xmlns:c15="http://schemas.microsoft.com/office/drawing/2012/chart" uri="{CE6537A1-D6FC-4f65-9D91-7224C49458BB}"/>
                <c:ext xmlns:c16="http://schemas.microsoft.com/office/drawing/2014/chart" uri="{C3380CC4-5D6E-409C-BE32-E72D297353CC}">
                  <c16:uniqueId val="{00000002-A531-401A-961E-B84BA5704C0B}"/>
                </c:ext>
              </c:extLst>
            </c:dLbl>
            <c:dLbl>
              <c:idx val="2"/>
              <c:delete val="1"/>
              <c:extLst>
                <c:ext xmlns:c15="http://schemas.microsoft.com/office/drawing/2012/chart" uri="{CE6537A1-D6FC-4f65-9D91-7224C49458BB}"/>
                <c:ext xmlns:c16="http://schemas.microsoft.com/office/drawing/2014/chart" uri="{C3380CC4-5D6E-409C-BE32-E72D297353CC}">
                  <c16:uniqueId val="{00000003-A531-401A-961E-B84BA5704C0B}"/>
                </c:ext>
              </c:extLst>
            </c:dLbl>
            <c:dLbl>
              <c:idx val="3"/>
              <c:delete val="1"/>
              <c:extLst>
                <c:ext xmlns:c15="http://schemas.microsoft.com/office/drawing/2012/chart" uri="{CE6537A1-D6FC-4f65-9D91-7224C49458BB}"/>
                <c:ext xmlns:c16="http://schemas.microsoft.com/office/drawing/2014/chart" uri="{C3380CC4-5D6E-409C-BE32-E72D297353CC}">
                  <c16:uniqueId val="{00000004-A531-401A-961E-B84BA5704C0B}"/>
                </c:ext>
              </c:extLst>
            </c:dLbl>
            <c:dLbl>
              <c:idx val="4"/>
              <c:delete val="1"/>
              <c:extLst>
                <c:ext xmlns:c15="http://schemas.microsoft.com/office/drawing/2012/chart" uri="{CE6537A1-D6FC-4f65-9D91-7224C49458BB}"/>
                <c:ext xmlns:c16="http://schemas.microsoft.com/office/drawing/2014/chart" uri="{C3380CC4-5D6E-409C-BE32-E72D297353CC}">
                  <c16:uniqueId val="{00000005-A531-401A-961E-B84BA5704C0B}"/>
                </c:ext>
              </c:extLst>
            </c:dLbl>
            <c:dLbl>
              <c:idx val="5"/>
              <c:delete val="1"/>
              <c:extLst>
                <c:ext xmlns:c15="http://schemas.microsoft.com/office/drawing/2012/chart" uri="{CE6537A1-D6FC-4f65-9D91-7224C49458BB}"/>
                <c:ext xmlns:c16="http://schemas.microsoft.com/office/drawing/2014/chart" uri="{C3380CC4-5D6E-409C-BE32-E72D297353CC}">
                  <c16:uniqueId val="{00000006-A531-401A-961E-B84BA5704C0B}"/>
                </c:ext>
              </c:extLst>
            </c:dLbl>
            <c:dLbl>
              <c:idx val="6"/>
              <c:delete val="1"/>
              <c:extLst>
                <c:ext xmlns:c15="http://schemas.microsoft.com/office/drawing/2012/chart" uri="{CE6537A1-D6FC-4f65-9D91-7224C49458BB}"/>
                <c:ext xmlns:c16="http://schemas.microsoft.com/office/drawing/2014/chart" uri="{C3380CC4-5D6E-409C-BE32-E72D297353CC}">
                  <c16:uniqueId val="{00000007-A531-401A-961E-B84BA5704C0B}"/>
                </c:ext>
              </c:extLst>
            </c:dLbl>
            <c:dLbl>
              <c:idx val="7"/>
              <c:delete val="1"/>
              <c:extLst>
                <c:ext xmlns:c15="http://schemas.microsoft.com/office/drawing/2012/chart" uri="{CE6537A1-D6FC-4f65-9D91-7224C49458BB}"/>
                <c:ext xmlns:c16="http://schemas.microsoft.com/office/drawing/2014/chart" uri="{C3380CC4-5D6E-409C-BE32-E72D297353CC}">
                  <c16:uniqueId val="{00000008-A531-401A-961E-B84BA5704C0B}"/>
                </c:ext>
              </c:extLst>
            </c:dLbl>
            <c:dLbl>
              <c:idx val="8"/>
              <c:delete val="1"/>
              <c:extLst>
                <c:ext xmlns:c15="http://schemas.microsoft.com/office/drawing/2012/chart" uri="{CE6537A1-D6FC-4f65-9D91-7224C49458BB}"/>
                <c:ext xmlns:c16="http://schemas.microsoft.com/office/drawing/2014/chart" uri="{C3380CC4-5D6E-409C-BE32-E72D297353CC}">
                  <c16:uniqueId val="{00000009-A531-401A-961E-B84BA5704C0B}"/>
                </c:ext>
              </c:extLst>
            </c:dLbl>
            <c:dLbl>
              <c:idx val="9"/>
              <c:delete val="1"/>
              <c:extLst>
                <c:ext xmlns:c15="http://schemas.microsoft.com/office/drawing/2012/chart" uri="{CE6537A1-D6FC-4f65-9D91-7224C49458BB}"/>
                <c:ext xmlns:c16="http://schemas.microsoft.com/office/drawing/2014/chart" uri="{C3380CC4-5D6E-409C-BE32-E72D297353CC}">
                  <c16:uniqueId val="{0000000A-A531-401A-961E-B84BA5704C0B}"/>
                </c:ext>
              </c:extLst>
            </c:dLbl>
            <c:dLbl>
              <c:idx val="10"/>
              <c:delete val="1"/>
              <c:extLst>
                <c:ext xmlns:c15="http://schemas.microsoft.com/office/drawing/2012/chart" uri="{CE6537A1-D6FC-4f65-9D91-7224C49458BB}"/>
                <c:ext xmlns:c16="http://schemas.microsoft.com/office/drawing/2014/chart" uri="{C3380CC4-5D6E-409C-BE32-E72D297353CC}">
                  <c16:uniqueId val="{0000000B-A531-401A-961E-B84BA5704C0B}"/>
                </c:ext>
              </c:extLst>
            </c:dLbl>
            <c:dLbl>
              <c:idx val="11"/>
              <c:delete val="1"/>
              <c:extLst>
                <c:ext xmlns:c15="http://schemas.microsoft.com/office/drawing/2012/chart" uri="{CE6537A1-D6FC-4f65-9D91-7224C49458BB}"/>
                <c:ext xmlns:c16="http://schemas.microsoft.com/office/drawing/2014/chart" uri="{C3380CC4-5D6E-409C-BE32-E72D297353CC}">
                  <c16:uniqueId val="{0000000C-A531-401A-961E-B84BA5704C0B}"/>
                </c:ext>
              </c:extLst>
            </c:dLbl>
            <c:dLbl>
              <c:idx val="12"/>
              <c:delete val="1"/>
              <c:extLst>
                <c:ext xmlns:c15="http://schemas.microsoft.com/office/drawing/2012/chart" uri="{CE6537A1-D6FC-4f65-9D91-7224C49458BB}"/>
                <c:ext xmlns:c16="http://schemas.microsoft.com/office/drawing/2014/chart" uri="{C3380CC4-5D6E-409C-BE32-E72D297353CC}">
                  <c16:uniqueId val="{0000000D-A531-401A-961E-B84BA5704C0B}"/>
                </c:ext>
              </c:extLst>
            </c:dLbl>
            <c:dLbl>
              <c:idx val="13"/>
              <c:delete val="1"/>
              <c:extLst>
                <c:ext xmlns:c15="http://schemas.microsoft.com/office/drawing/2012/chart" uri="{CE6537A1-D6FC-4f65-9D91-7224C49458BB}"/>
                <c:ext xmlns:c16="http://schemas.microsoft.com/office/drawing/2014/chart" uri="{C3380CC4-5D6E-409C-BE32-E72D297353CC}">
                  <c16:uniqueId val="{0000000E-A531-401A-961E-B84BA5704C0B}"/>
                </c:ext>
              </c:extLst>
            </c:dLbl>
            <c:dLbl>
              <c:idx val="14"/>
              <c:layout>
                <c:manualLayout>
                  <c:x val="-5.1367824945794817E-2"/>
                  <c:y val="8.4328885972586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531-401A-961E-B84BA5704C0B}"/>
                </c:ext>
              </c:extLst>
            </c:dLbl>
            <c:spPr>
              <a:solidFill>
                <a:schemeClr val="accent1">
                  <a:lumMod val="20000"/>
                  <a:lumOff val="80000"/>
                </a:schemeClr>
              </a:solidFill>
              <a:ln>
                <a:noFill/>
              </a:ln>
              <a:effectLst>
                <a:outerShdw blurRad="50800" dist="38100" dir="2700000" algn="tl" rotWithShape="0">
                  <a:prstClr val="black">
                    <a:alpha val="40000"/>
                  </a:prstClr>
                </a:outerShdw>
              </a:effectLst>
            </c:spPr>
            <c:txPr>
              <a:bodyPr/>
              <a:lstStyle/>
              <a:p>
                <a:pPr>
                  <a:defRPr sz="1100" b="1"/>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NATIONAL!$C$132:$Q$132</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NATIONAL!$C$134:$Q$134</c:f>
              <c:numCache>
                <c:formatCode>#,##0</c:formatCode>
                <c:ptCount val="15"/>
                <c:pt idx="0">
                  <c:v>19332</c:v>
                </c:pt>
                <c:pt idx="1">
                  <c:v>18872</c:v>
                </c:pt>
                <c:pt idx="2">
                  <c:v>18807</c:v>
                </c:pt>
                <c:pt idx="3">
                  <c:v>19096</c:v>
                </c:pt>
                <c:pt idx="4">
                  <c:v>18608</c:v>
                </c:pt>
                <c:pt idx="5">
                  <c:v>17598</c:v>
                </c:pt>
                <c:pt idx="6">
                  <c:v>16982</c:v>
                </c:pt>
                <c:pt idx="7">
                  <c:v>16372</c:v>
                </c:pt>
                <c:pt idx="8">
                  <c:v>16467</c:v>
                </c:pt>
                <c:pt idx="9">
                  <c:v>16261</c:v>
                </c:pt>
                <c:pt idx="10">
                  <c:v>16240</c:v>
                </c:pt>
                <c:pt idx="11">
                  <c:v>16400</c:v>
                </c:pt>
                <c:pt idx="12">
                  <c:v>16304</c:v>
                </c:pt>
                <c:pt idx="13">
                  <c:v>16273</c:v>
                </c:pt>
                <c:pt idx="14">
                  <c:v>16373</c:v>
                </c:pt>
              </c:numCache>
            </c:numRef>
          </c:val>
          <c:smooth val="0"/>
          <c:extLst>
            <c:ext xmlns:c16="http://schemas.microsoft.com/office/drawing/2014/chart" uri="{C3380CC4-5D6E-409C-BE32-E72D297353CC}">
              <c16:uniqueId val="{00000010-A531-401A-961E-B84BA5704C0B}"/>
            </c:ext>
          </c:extLst>
        </c:ser>
        <c:ser>
          <c:idx val="1"/>
          <c:order val="1"/>
          <c:tx>
            <c:strRef>
              <c:f>NATIONAL!$B$133</c:f>
              <c:strCache>
                <c:ptCount val="1"/>
                <c:pt idx="0">
                  <c:v>Total</c:v>
                </c:pt>
              </c:strCache>
            </c:strRef>
          </c:tx>
          <c:spPr>
            <a:ln w="25400">
              <a:solidFill>
                <a:schemeClr val="accent1">
                  <a:lumMod val="75000"/>
                </a:schemeClr>
              </a:solidFill>
            </a:ln>
          </c:spPr>
          <c:marker>
            <c:symbol val="square"/>
            <c:size val="5"/>
            <c:spPr>
              <a:solidFill>
                <a:schemeClr val="accent1">
                  <a:lumMod val="75000"/>
                </a:schemeClr>
              </a:solidFill>
              <a:ln>
                <a:solidFill>
                  <a:schemeClr val="accent1">
                    <a:lumMod val="75000"/>
                  </a:schemeClr>
                </a:solidFill>
              </a:ln>
            </c:spPr>
          </c:marker>
          <c:dLbls>
            <c:dLbl>
              <c:idx val="0"/>
              <c:layout>
                <c:manualLayout>
                  <c:x val="-4.1379046369203851E-2"/>
                  <c:y val="-8.0022965879265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531-401A-961E-B84BA5704C0B}"/>
                </c:ext>
              </c:extLst>
            </c:dLbl>
            <c:dLbl>
              <c:idx val="1"/>
              <c:delete val="1"/>
              <c:extLst>
                <c:ext xmlns:c15="http://schemas.microsoft.com/office/drawing/2012/chart" uri="{CE6537A1-D6FC-4f65-9D91-7224C49458BB}"/>
                <c:ext xmlns:c16="http://schemas.microsoft.com/office/drawing/2014/chart" uri="{C3380CC4-5D6E-409C-BE32-E72D297353CC}">
                  <c16:uniqueId val="{00000012-A531-401A-961E-B84BA5704C0B}"/>
                </c:ext>
              </c:extLst>
            </c:dLbl>
            <c:dLbl>
              <c:idx val="2"/>
              <c:delete val="1"/>
              <c:extLst>
                <c:ext xmlns:c15="http://schemas.microsoft.com/office/drawing/2012/chart" uri="{CE6537A1-D6FC-4f65-9D91-7224C49458BB}"/>
                <c:ext xmlns:c16="http://schemas.microsoft.com/office/drawing/2014/chart" uri="{C3380CC4-5D6E-409C-BE32-E72D297353CC}">
                  <c16:uniqueId val="{00000013-A531-401A-961E-B84BA5704C0B}"/>
                </c:ext>
              </c:extLst>
            </c:dLbl>
            <c:dLbl>
              <c:idx val="3"/>
              <c:delete val="1"/>
              <c:extLst>
                <c:ext xmlns:c15="http://schemas.microsoft.com/office/drawing/2012/chart" uri="{CE6537A1-D6FC-4f65-9D91-7224C49458BB}"/>
                <c:ext xmlns:c16="http://schemas.microsoft.com/office/drawing/2014/chart" uri="{C3380CC4-5D6E-409C-BE32-E72D297353CC}">
                  <c16:uniqueId val="{00000014-A531-401A-961E-B84BA5704C0B}"/>
                </c:ext>
              </c:extLst>
            </c:dLbl>
            <c:dLbl>
              <c:idx val="4"/>
              <c:layout>
                <c:manualLayout>
                  <c:x val="-4.3363173353330835E-2"/>
                  <c:y val="-7.5393336249635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531-401A-961E-B84BA5704C0B}"/>
                </c:ext>
              </c:extLst>
            </c:dLbl>
            <c:dLbl>
              <c:idx val="5"/>
              <c:delete val="1"/>
              <c:extLst>
                <c:ext xmlns:c15="http://schemas.microsoft.com/office/drawing/2012/chart" uri="{CE6537A1-D6FC-4f65-9D91-7224C49458BB}"/>
                <c:ext xmlns:c16="http://schemas.microsoft.com/office/drawing/2014/chart" uri="{C3380CC4-5D6E-409C-BE32-E72D297353CC}">
                  <c16:uniqueId val="{00000016-A531-401A-961E-B84BA5704C0B}"/>
                </c:ext>
              </c:extLst>
            </c:dLbl>
            <c:dLbl>
              <c:idx val="6"/>
              <c:delete val="1"/>
              <c:extLst>
                <c:ext xmlns:c15="http://schemas.microsoft.com/office/drawing/2012/chart" uri="{CE6537A1-D6FC-4f65-9D91-7224C49458BB}"/>
                <c:ext xmlns:c16="http://schemas.microsoft.com/office/drawing/2014/chart" uri="{C3380CC4-5D6E-409C-BE32-E72D297353CC}">
                  <c16:uniqueId val="{00000017-A531-401A-961E-B84BA5704C0B}"/>
                </c:ext>
              </c:extLst>
            </c:dLbl>
            <c:dLbl>
              <c:idx val="7"/>
              <c:delete val="1"/>
              <c:extLst>
                <c:ext xmlns:c15="http://schemas.microsoft.com/office/drawing/2012/chart" uri="{CE6537A1-D6FC-4f65-9D91-7224C49458BB}"/>
                <c:ext xmlns:c16="http://schemas.microsoft.com/office/drawing/2014/chart" uri="{C3380CC4-5D6E-409C-BE32-E72D297353CC}">
                  <c16:uniqueId val="{00000018-A531-401A-961E-B84BA5704C0B}"/>
                </c:ext>
              </c:extLst>
            </c:dLbl>
            <c:dLbl>
              <c:idx val="8"/>
              <c:delete val="1"/>
              <c:extLst>
                <c:ext xmlns:c15="http://schemas.microsoft.com/office/drawing/2012/chart" uri="{CE6537A1-D6FC-4f65-9D91-7224C49458BB}"/>
                <c:ext xmlns:c16="http://schemas.microsoft.com/office/drawing/2014/chart" uri="{C3380CC4-5D6E-409C-BE32-E72D297353CC}">
                  <c16:uniqueId val="{00000019-A531-401A-961E-B84BA5704C0B}"/>
                </c:ext>
              </c:extLst>
            </c:dLbl>
            <c:dLbl>
              <c:idx val="9"/>
              <c:layout>
                <c:manualLayout>
                  <c:x val="-4.7331427321584872E-2"/>
                  <c:y val="6.3495552639253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31-401A-961E-B84BA5704C0B}"/>
                </c:ext>
              </c:extLst>
            </c:dLbl>
            <c:dLbl>
              <c:idx val="10"/>
              <c:delete val="1"/>
              <c:extLst>
                <c:ext xmlns:c15="http://schemas.microsoft.com/office/drawing/2012/chart" uri="{CE6537A1-D6FC-4f65-9D91-7224C49458BB}"/>
                <c:ext xmlns:c16="http://schemas.microsoft.com/office/drawing/2014/chart" uri="{C3380CC4-5D6E-409C-BE32-E72D297353CC}">
                  <c16:uniqueId val="{0000001B-A531-401A-961E-B84BA5704C0B}"/>
                </c:ext>
              </c:extLst>
            </c:dLbl>
            <c:dLbl>
              <c:idx val="11"/>
              <c:delete val="1"/>
              <c:extLst>
                <c:ext xmlns:c15="http://schemas.microsoft.com/office/drawing/2012/chart" uri="{CE6537A1-D6FC-4f65-9D91-7224C49458BB}"/>
                <c:ext xmlns:c16="http://schemas.microsoft.com/office/drawing/2014/chart" uri="{C3380CC4-5D6E-409C-BE32-E72D297353CC}">
                  <c16:uniqueId val="{0000001C-A531-401A-961E-B84BA5704C0B}"/>
                </c:ext>
              </c:extLst>
            </c:dLbl>
            <c:dLbl>
              <c:idx val="12"/>
              <c:delete val="1"/>
              <c:extLst>
                <c:ext xmlns:c15="http://schemas.microsoft.com/office/drawing/2012/chart" uri="{CE6537A1-D6FC-4f65-9D91-7224C49458BB}"/>
                <c:ext xmlns:c16="http://schemas.microsoft.com/office/drawing/2014/chart" uri="{C3380CC4-5D6E-409C-BE32-E72D297353CC}">
                  <c16:uniqueId val="{0000001D-A531-401A-961E-B84BA5704C0B}"/>
                </c:ext>
              </c:extLst>
            </c:dLbl>
            <c:dLbl>
              <c:idx val="13"/>
              <c:delete val="1"/>
              <c:extLst>
                <c:ext xmlns:c15="http://schemas.microsoft.com/office/drawing/2012/chart" uri="{CE6537A1-D6FC-4f65-9D91-7224C49458BB}"/>
                <c:ext xmlns:c16="http://schemas.microsoft.com/office/drawing/2014/chart" uri="{C3380CC4-5D6E-409C-BE32-E72D297353CC}">
                  <c16:uniqueId val="{0000001E-A531-401A-961E-B84BA5704C0B}"/>
                </c:ext>
              </c:extLst>
            </c:dLbl>
            <c:dLbl>
              <c:idx val="14"/>
              <c:layout>
                <c:manualLayout>
                  <c:x val="-5.9519998858838429E-2"/>
                  <c:y val="9.1273330417031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531-401A-961E-B84BA5704C0B}"/>
                </c:ext>
              </c:extLst>
            </c:dLbl>
            <c:spPr>
              <a:solidFill>
                <a:schemeClr val="accent1">
                  <a:lumMod val="20000"/>
                  <a:lumOff val="80000"/>
                </a:schemeClr>
              </a:solidFill>
              <a:effectLst>
                <a:outerShdw blurRad="50800" dist="38100" dir="2700000" algn="tl" rotWithShape="0">
                  <a:prstClr val="black">
                    <a:alpha val="40000"/>
                  </a:prstClr>
                </a:outerShdw>
              </a:effectLst>
            </c:spPr>
            <c:txPr>
              <a:bodyPr/>
              <a:lstStyle/>
              <a:p>
                <a:pPr>
                  <a:defRPr sz="1100" b="1"/>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NATIONAL!$C$132:$Q$132</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NATIONAL!$C$133:$Q$133</c:f>
              <c:numCache>
                <c:formatCode>#,##0</c:formatCode>
                <c:ptCount val="15"/>
                <c:pt idx="0">
                  <c:v>85897</c:v>
                </c:pt>
                <c:pt idx="1">
                  <c:v>86798</c:v>
                </c:pt>
                <c:pt idx="2">
                  <c:v>88935</c:v>
                </c:pt>
                <c:pt idx="3">
                  <c:v>90387</c:v>
                </c:pt>
                <c:pt idx="4">
                  <c:v>90701</c:v>
                </c:pt>
                <c:pt idx="5">
                  <c:v>88188</c:v>
                </c:pt>
                <c:pt idx="6">
                  <c:v>84919</c:v>
                </c:pt>
                <c:pt idx="7">
                  <c:v>82501</c:v>
                </c:pt>
                <c:pt idx="8">
                  <c:v>81273</c:v>
                </c:pt>
                <c:pt idx="9">
                  <c:v>81047</c:v>
                </c:pt>
                <c:pt idx="10">
                  <c:v>81538</c:v>
                </c:pt>
                <c:pt idx="11">
                  <c:v>82085</c:v>
                </c:pt>
                <c:pt idx="12">
                  <c:v>83277</c:v>
                </c:pt>
                <c:pt idx="13">
                  <c:v>83550</c:v>
                </c:pt>
                <c:pt idx="14">
                  <c:v>85848</c:v>
                </c:pt>
              </c:numCache>
            </c:numRef>
          </c:val>
          <c:smooth val="0"/>
          <c:extLst>
            <c:ext xmlns:c16="http://schemas.microsoft.com/office/drawing/2014/chart" uri="{C3380CC4-5D6E-409C-BE32-E72D297353CC}">
              <c16:uniqueId val="{00000020-A531-401A-961E-B84BA5704C0B}"/>
            </c:ext>
          </c:extLst>
        </c:ser>
        <c:dLbls>
          <c:showLegendKey val="0"/>
          <c:showVal val="0"/>
          <c:showCatName val="0"/>
          <c:showSerName val="0"/>
          <c:showPercent val="0"/>
          <c:showBubbleSize val="0"/>
        </c:dLbls>
        <c:marker val="1"/>
        <c:smooth val="0"/>
        <c:axId val="665406336"/>
        <c:axId val="665405160"/>
      </c:lineChart>
      <c:catAx>
        <c:axId val="665406336"/>
        <c:scaling>
          <c:orientation val="minMax"/>
        </c:scaling>
        <c:delete val="0"/>
        <c:axPos val="b"/>
        <c:numFmt formatCode="General" sourceLinked="1"/>
        <c:majorTickMark val="out"/>
        <c:minorTickMark val="none"/>
        <c:tickLblPos val="nextTo"/>
        <c:spPr>
          <a:ln w="15875">
            <a:solidFill>
              <a:schemeClr val="tx1"/>
            </a:solidFill>
          </a:ln>
        </c:spPr>
        <c:txPr>
          <a:bodyPr/>
          <a:lstStyle/>
          <a:p>
            <a:pPr>
              <a:defRPr sz="1100" b="1"/>
            </a:pPr>
            <a:endParaRPr lang="en-US"/>
          </a:p>
        </c:txPr>
        <c:crossAx val="665405160"/>
        <c:crosses val="autoZero"/>
        <c:auto val="1"/>
        <c:lblAlgn val="ctr"/>
        <c:lblOffset val="100"/>
        <c:noMultiLvlLbl val="0"/>
      </c:catAx>
      <c:valAx>
        <c:axId val="665405160"/>
        <c:scaling>
          <c:orientation val="minMax"/>
        </c:scaling>
        <c:delete val="0"/>
        <c:axPos val="l"/>
        <c:majorGridlines/>
        <c:title>
          <c:tx>
            <c:rich>
              <a:bodyPr rot="-5400000" vert="horz"/>
              <a:lstStyle/>
              <a:p>
                <a:pPr>
                  <a:defRPr sz="800">
                    <a:latin typeface="+mn-lt"/>
                    <a:cs typeface="Arial" panose="020B0604020202020204" pitchFamily="34" charset="0"/>
                  </a:defRPr>
                </a:pPr>
                <a:r>
                  <a:rPr lang="en-US" sz="800">
                    <a:latin typeface="+mn-lt"/>
                    <a:cs typeface="Arial" panose="020B0604020202020204" pitchFamily="34" charset="0"/>
                  </a:rPr>
                  <a:t>Number</a:t>
                </a:r>
                <a:r>
                  <a:rPr lang="en-US" sz="800" baseline="0">
                    <a:latin typeface="+mn-lt"/>
                    <a:cs typeface="Arial" panose="020B0604020202020204" pitchFamily="34" charset="0"/>
                  </a:rPr>
                  <a:t> of Contractors (blue &amp; yellow lines)</a:t>
                </a:r>
                <a:endParaRPr lang="en-US" sz="800">
                  <a:latin typeface="+mn-lt"/>
                  <a:cs typeface="Arial" panose="020B0604020202020204" pitchFamily="34" charset="0"/>
                </a:endParaRPr>
              </a:p>
            </c:rich>
          </c:tx>
          <c:layout>
            <c:manualLayout>
              <c:xMode val="edge"/>
              <c:yMode val="edge"/>
              <c:x val="2.3148148148148147E-3"/>
              <c:y val="9.7965195756780407E-2"/>
            </c:manualLayout>
          </c:layout>
          <c:overlay val="0"/>
        </c:title>
        <c:numFmt formatCode="#,##0" sourceLinked="1"/>
        <c:majorTickMark val="out"/>
        <c:minorTickMark val="none"/>
        <c:tickLblPos val="nextTo"/>
        <c:spPr>
          <a:ln w="15875">
            <a:solidFill>
              <a:schemeClr val="tx1"/>
            </a:solidFill>
          </a:ln>
        </c:spPr>
        <c:txPr>
          <a:bodyPr/>
          <a:lstStyle/>
          <a:p>
            <a:pPr>
              <a:defRPr sz="1100" b="1"/>
            </a:pPr>
            <a:endParaRPr lang="en-US"/>
          </a:p>
        </c:txPr>
        <c:crossAx val="665406336"/>
        <c:crosses val="autoZero"/>
        <c:crossBetween val="between"/>
      </c:valAx>
      <c:valAx>
        <c:axId val="665405944"/>
        <c:scaling>
          <c:orientation val="minMax"/>
          <c:max val="0.30000000000000004"/>
          <c:min val="0"/>
        </c:scaling>
        <c:delete val="0"/>
        <c:axPos val="r"/>
        <c:title>
          <c:tx>
            <c:rich>
              <a:bodyPr rot="-5400000" vert="horz"/>
              <a:lstStyle/>
              <a:p>
                <a:pPr>
                  <a:defRPr sz="900"/>
                </a:pPr>
                <a:r>
                  <a:rPr lang="en-US" sz="900"/>
                  <a:t>Percent</a:t>
                </a:r>
                <a:r>
                  <a:rPr lang="en-US" sz="900" baseline="0"/>
                  <a:t> Signatory (green bars)</a:t>
                </a:r>
                <a:endParaRPr lang="en-US" sz="900"/>
              </a:p>
            </c:rich>
          </c:tx>
          <c:overlay val="0"/>
        </c:title>
        <c:numFmt formatCode="0%" sourceLinked="0"/>
        <c:majorTickMark val="out"/>
        <c:minorTickMark val="none"/>
        <c:tickLblPos val="nextTo"/>
        <c:txPr>
          <a:bodyPr/>
          <a:lstStyle/>
          <a:p>
            <a:pPr>
              <a:defRPr sz="1100" b="1"/>
            </a:pPr>
            <a:endParaRPr lang="en-US"/>
          </a:p>
        </c:txPr>
        <c:crossAx val="665403592"/>
        <c:crosses val="max"/>
        <c:crossBetween val="between"/>
      </c:valAx>
      <c:catAx>
        <c:axId val="665403592"/>
        <c:scaling>
          <c:orientation val="minMax"/>
        </c:scaling>
        <c:delete val="1"/>
        <c:axPos val="b"/>
        <c:numFmt formatCode="General" sourceLinked="1"/>
        <c:majorTickMark val="out"/>
        <c:minorTickMark val="none"/>
        <c:tickLblPos val="nextTo"/>
        <c:crossAx val="665405944"/>
        <c:crosses val="autoZero"/>
        <c:auto val="1"/>
        <c:lblAlgn val="ctr"/>
        <c:lblOffset val="100"/>
        <c:noMultiLvlLbl val="0"/>
      </c:catAx>
    </c:plotArea>
    <c:legend>
      <c:legendPos val="r"/>
      <c:layout>
        <c:manualLayout>
          <c:xMode val="edge"/>
          <c:yMode val="edge"/>
          <c:x val="0.53922540932383456"/>
          <c:y val="1.5098789734616456E-2"/>
          <c:w val="0.26691193773192146"/>
          <c:h val="0.19474284464441946"/>
        </c:manualLayout>
      </c:layout>
      <c:overlay val="1"/>
      <c:spPr>
        <a:solidFill>
          <a:schemeClr val="accent1">
            <a:lumMod val="20000"/>
            <a:lumOff val="80000"/>
          </a:schemeClr>
        </a:solidFill>
        <a:ln>
          <a:solidFill>
            <a:schemeClr val="tx1"/>
          </a:solidFill>
        </a:ln>
        <a:effectLst>
          <a:outerShdw blurRad="50800" dist="38100" dir="2700000" algn="tl" rotWithShape="0">
            <a:prstClr val="black">
              <a:alpha val="40000"/>
            </a:prstClr>
          </a:outerShdw>
        </a:effectLst>
      </c:spPr>
      <c:txPr>
        <a:bodyPr/>
        <a:lstStyle/>
        <a:p>
          <a:pPr>
            <a:defRPr sz="1100" b="1"/>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Alab!A1"/><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hyperlink" Target="#Wyom!A1"/><Relationship Id="rId4" Type="http://schemas.openxmlformats.org/officeDocument/2006/relationships/chart" Target="../charts/chart4.xml"/><Relationship Id="rId9" Type="http://schemas.openxmlformats.org/officeDocument/2006/relationships/hyperlink" Target="#Miso!A1"/></Relationships>
</file>

<file path=xl/drawings/_rels/drawing10.xml.rels><?xml version="1.0" encoding="UTF-8" standalone="yes"?>
<Relationships xmlns="http://schemas.openxmlformats.org/package/2006/relationships"><Relationship Id="rId1" Type="http://schemas.openxmlformats.org/officeDocument/2006/relationships/hyperlink" Target="#NATIONAL!A1"/></Relationships>
</file>

<file path=xl/drawings/_rels/drawing11.xml.rels><?xml version="1.0" encoding="UTF-8" standalone="yes"?>
<Relationships xmlns="http://schemas.openxmlformats.org/package/2006/relationships"><Relationship Id="rId1" Type="http://schemas.openxmlformats.org/officeDocument/2006/relationships/hyperlink" Target="#NATIONAL!A1"/></Relationships>
</file>

<file path=xl/drawings/_rels/drawing12.xml.rels><?xml version="1.0" encoding="UTF-8" standalone="yes"?>
<Relationships xmlns="http://schemas.openxmlformats.org/package/2006/relationships"><Relationship Id="rId1" Type="http://schemas.openxmlformats.org/officeDocument/2006/relationships/hyperlink" Target="#NATIONAL!A1"/></Relationships>
</file>

<file path=xl/drawings/_rels/drawing13.xml.rels><?xml version="1.0" encoding="UTF-8" standalone="yes"?>
<Relationships xmlns="http://schemas.openxmlformats.org/package/2006/relationships"><Relationship Id="rId1" Type="http://schemas.openxmlformats.org/officeDocument/2006/relationships/hyperlink" Target="#NATIONAL!A1"/></Relationships>
</file>

<file path=xl/drawings/_rels/drawing14.xml.rels><?xml version="1.0" encoding="UTF-8" standalone="yes"?>
<Relationships xmlns="http://schemas.openxmlformats.org/package/2006/relationships"><Relationship Id="rId1" Type="http://schemas.openxmlformats.org/officeDocument/2006/relationships/hyperlink" Target="#NATIONAL!A1"/></Relationships>
</file>

<file path=xl/drawings/_rels/drawing15.xml.rels><?xml version="1.0" encoding="UTF-8" standalone="yes"?>
<Relationships xmlns="http://schemas.openxmlformats.org/package/2006/relationships"><Relationship Id="rId1" Type="http://schemas.openxmlformats.org/officeDocument/2006/relationships/hyperlink" Target="#NATIONAL!A1"/></Relationships>
</file>

<file path=xl/drawings/_rels/drawing16.xml.rels><?xml version="1.0" encoding="UTF-8" standalone="yes"?>
<Relationships xmlns="http://schemas.openxmlformats.org/package/2006/relationships"><Relationship Id="rId1" Type="http://schemas.openxmlformats.org/officeDocument/2006/relationships/hyperlink" Target="#NATIONAL!A1"/></Relationships>
</file>

<file path=xl/drawings/_rels/drawing17.xml.rels><?xml version="1.0" encoding="UTF-8" standalone="yes"?>
<Relationships xmlns="http://schemas.openxmlformats.org/package/2006/relationships"><Relationship Id="rId1" Type="http://schemas.openxmlformats.org/officeDocument/2006/relationships/hyperlink" Target="#NATIONAL!A1"/></Relationships>
</file>

<file path=xl/drawings/_rels/drawing18.xml.rels><?xml version="1.0" encoding="UTF-8" standalone="yes"?>
<Relationships xmlns="http://schemas.openxmlformats.org/package/2006/relationships"><Relationship Id="rId1" Type="http://schemas.openxmlformats.org/officeDocument/2006/relationships/hyperlink" Target="#NATIONAL!A1"/></Relationships>
</file>

<file path=xl/drawings/_rels/drawing19.xml.rels><?xml version="1.0" encoding="UTF-8" standalone="yes"?>
<Relationships xmlns="http://schemas.openxmlformats.org/package/2006/relationships"><Relationship Id="rId1" Type="http://schemas.openxmlformats.org/officeDocument/2006/relationships/hyperlink" Target="#NATIONAL!A1"/></Relationships>
</file>

<file path=xl/drawings/_rels/drawing2.xml.rels><?xml version="1.0" encoding="UTF-8" standalone="yes"?>
<Relationships xmlns="http://schemas.openxmlformats.org/package/2006/relationships"><Relationship Id="rId1" Type="http://schemas.openxmlformats.org/officeDocument/2006/relationships/hyperlink" Target="#NATIONAL!A1"/></Relationships>
</file>

<file path=xl/drawings/_rels/drawing20.xml.rels><?xml version="1.0" encoding="UTF-8" standalone="yes"?>
<Relationships xmlns="http://schemas.openxmlformats.org/package/2006/relationships"><Relationship Id="rId1" Type="http://schemas.openxmlformats.org/officeDocument/2006/relationships/hyperlink" Target="#NATIONAL!A1"/></Relationships>
</file>

<file path=xl/drawings/_rels/drawing21.xml.rels><?xml version="1.0" encoding="UTF-8" standalone="yes"?>
<Relationships xmlns="http://schemas.openxmlformats.org/package/2006/relationships"><Relationship Id="rId1" Type="http://schemas.openxmlformats.org/officeDocument/2006/relationships/hyperlink" Target="#NATIONAL!A1"/></Relationships>
</file>

<file path=xl/drawings/_rels/drawing22.xml.rels><?xml version="1.0" encoding="UTF-8" standalone="yes"?>
<Relationships xmlns="http://schemas.openxmlformats.org/package/2006/relationships"><Relationship Id="rId1" Type="http://schemas.openxmlformats.org/officeDocument/2006/relationships/hyperlink" Target="#NATIONAL!A1"/></Relationships>
</file>

<file path=xl/drawings/_rels/drawing23.xml.rels><?xml version="1.0" encoding="UTF-8" standalone="yes"?>
<Relationships xmlns="http://schemas.openxmlformats.org/package/2006/relationships"><Relationship Id="rId1" Type="http://schemas.openxmlformats.org/officeDocument/2006/relationships/hyperlink" Target="#NATIONAL!A1"/></Relationships>
</file>

<file path=xl/drawings/_rels/drawing24.xml.rels><?xml version="1.0" encoding="UTF-8" standalone="yes"?>
<Relationships xmlns="http://schemas.openxmlformats.org/package/2006/relationships"><Relationship Id="rId1" Type="http://schemas.openxmlformats.org/officeDocument/2006/relationships/hyperlink" Target="#NATIONAL!A1"/></Relationships>
</file>

<file path=xl/drawings/_rels/drawing25.xml.rels><?xml version="1.0" encoding="UTF-8" standalone="yes"?>
<Relationships xmlns="http://schemas.openxmlformats.org/package/2006/relationships"><Relationship Id="rId1" Type="http://schemas.openxmlformats.org/officeDocument/2006/relationships/hyperlink" Target="#NATIONAL!A1"/></Relationships>
</file>

<file path=xl/drawings/_rels/drawing26.xml.rels><?xml version="1.0" encoding="UTF-8" standalone="yes"?>
<Relationships xmlns="http://schemas.openxmlformats.org/package/2006/relationships"><Relationship Id="rId1" Type="http://schemas.openxmlformats.org/officeDocument/2006/relationships/hyperlink" Target="#NATIONAL!A1"/></Relationships>
</file>

<file path=xl/drawings/_rels/drawing27.xml.rels><?xml version="1.0" encoding="UTF-8" standalone="yes"?>
<Relationships xmlns="http://schemas.openxmlformats.org/package/2006/relationships"><Relationship Id="rId1" Type="http://schemas.openxmlformats.org/officeDocument/2006/relationships/hyperlink" Target="#NATIONAL!A1"/></Relationships>
</file>

<file path=xl/drawings/_rels/drawing28.xml.rels><?xml version="1.0" encoding="UTF-8" standalone="yes"?>
<Relationships xmlns="http://schemas.openxmlformats.org/package/2006/relationships"><Relationship Id="rId1" Type="http://schemas.openxmlformats.org/officeDocument/2006/relationships/hyperlink" Target="#NATIONAL!A1"/></Relationships>
</file>

<file path=xl/drawings/_rels/drawing29.xml.rels><?xml version="1.0" encoding="UTF-8" standalone="yes"?>
<Relationships xmlns="http://schemas.openxmlformats.org/package/2006/relationships"><Relationship Id="rId1" Type="http://schemas.openxmlformats.org/officeDocument/2006/relationships/hyperlink" Target="#NATIONAL!A1"/></Relationships>
</file>

<file path=xl/drawings/_rels/drawing3.xml.rels><?xml version="1.0" encoding="UTF-8" standalone="yes"?>
<Relationships xmlns="http://schemas.openxmlformats.org/package/2006/relationships"><Relationship Id="rId1" Type="http://schemas.openxmlformats.org/officeDocument/2006/relationships/hyperlink" Target="#NATIONAL!A1"/></Relationships>
</file>

<file path=xl/drawings/_rels/drawing30.xml.rels><?xml version="1.0" encoding="UTF-8" standalone="yes"?>
<Relationships xmlns="http://schemas.openxmlformats.org/package/2006/relationships"><Relationship Id="rId1" Type="http://schemas.openxmlformats.org/officeDocument/2006/relationships/hyperlink" Target="#NATIONAL!A1"/></Relationships>
</file>

<file path=xl/drawings/_rels/drawing31.xml.rels><?xml version="1.0" encoding="UTF-8" standalone="yes"?>
<Relationships xmlns="http://schemas.openxmlformats.org/package/2006/relationships"><Relationship Id="rId1" Type="http://schemas.openxmlformats.org/officeDocument/2006/relationships/hyperlink" Target="#NATIONAL!A1"/></Relationships>
</file>

<file path=xl/drawings/_rels/drawing32.xml.rels><?xml version="1.0" encoding="UTF-8" standalone="yes"?>
<Relationships xmlns="http://schemas.openxmlformats.org/package/2006/relationships"><Relationship Id="rId1" Type="http://schemas.openxmlformats.org/officeDocument/2006/relationships/hyperlink" Target="#NATIONAL!A1"/></Relationships>
</file>

<file path=xl/drawings/_rels/drawing33.xml.rels><?xml version="1.0" encoding="UTF-8" standalone="yes"?>
<Relationships xmlns="http://schemas.openxmlformats.org/package/2006/relationships"><Relationship Id="rId1" Type="http://schemas.openxmlformats.org/officeDocument/2006/relationships/hyperlink" Target="#NATIONAL!A1"/></Relationships>
</file>

<file path=xl/drawings/_rels/drawing34.xml.rels><?xml version="1.0" encoding="UTF-8" standalone="yes"?>
<Relationships xmlns="http://schemas.openxmlformats.org/package/2006/relationships"><Relationship Id="rId1" Type="http://schemas.openxmlformats.org/officeDocument/2006/relationships/hyperlink" Target="#NATIONAL!A1"/></Relationships>
</file>

<file path=xl/drawings/_rels/drawing35.xml.rels><?xml version="1.0" encoding="UTF-8" standalone="yes"?>
<Relationships xmlns="http://schemas.openxmlformats.org/package/2006/relationships"><Relationship Id="rId1" Type="http://schemas.openxmlformats.org/officeDocument/2006/relationships/hyperlink" Target="#NATIONAL!A1"/></Relationships>
</file>

<file path=xl/drawings/_rels/drawing36.xml.rels><?xml version="1.0" encoding="UTF-8" standalone="yes"?>
<Relationships xmlns="http://schemas.openxmlformats.org/package/2006/relationships"><Relationship Id="rId1" Type="http://schemas.openxmlformats.org/officeDocument/2006/relationships/hyperlink" Target="#NATIONAL!A1"/></Relationships>
</file>

<file path=xl/drawings/_rels/drawing37.xml.rels><?xml version="1.0" encoding="UTF-8" standalone="yes"?>
<Relationships xmlns="http://schemas.openxmlformats.org/package/2006/relationships"><Relationship Id="rId1" Type="http://schemas.openxmlformats.org/officeDocument/2006/relationships/hyperlink" Target="#NATIONAL!A1"/></Relationships>
</file>

<file path=xl/drawings/_rels/drawing38.xml.rels><?xml version="1.0" encoding="UTF-8" standalone="yes"?>
<Relationships xmlns="http://schemas.openxmlformats.org/package/2006/relationships"><Relationship Id="rId1" Type="http://schemas.openxmlformats.org/officeDocument/2006/relationships/hyperlink" Target="#NATIONAL!A1"/></Relationships>
</file>

<file path=xl/drawings/_rels/drawing39.xml.rels><?xml version="1.0" encoding="UTF-8" standalone="yes"?>
<Relationships xmlns="http://schemas.openxmlformats.org/package/2006/relationships"><Relationship Id="rId1" Type="http://schemas.openxmlformats.org/officeDocument/2006/relationships/hyperlink" Target="#NATIONAL!A1"/></Relationships>
</file>

<file path=xl/drawings/_rels/drawing4.xml.rels><?xml version="1.0" encoding="UTF-8" standalone="yes"?>
<Relationships xmlns="http://schemas.openxmlformats.org/package/2006/relationships"><Relationship Id="rId1" Type="http://schemas.openxmlformats.org/officeDocument/2006/relationships/hyperlink" Target="#NATIONAL!A1"/></Relationships>
</file>

<file path=xl/drawings/_rels/drawing40.xml.rels><?xml version="1.0" encoding="UTF-8" standalone="yes"?>
<Relationships xmlns="http://schemas.openxmlformats.org/package/2006/relationships"><Relationship Id="rId1" Type="http://schemas.openxmlformats.org/officeDocument/2006/relationships/hyperlink" Target="#NATIONAL!A1"/></Relationships>
</file>

<file path=xl/drawings/_rels/drawing41.xml.rels><?xml version="1.0" encoding="UTF-8" standalone="yes"?>
<Relationships xmlns="http://schemas.openxmlformats.org/package/2006/relationships"><Relationship Id="rId1" Type="http://schemas.openxmlformats.org/officeDocument/2006/relationships/hyperlink" Target="#NATIONAL!A1"/></Relationships>
</file>

<file path=xl/drawings/_rels/drawing42.xml.rels><?xml version="1.0" encoding="UTF-8" standalone="yes"?>
<Relationships xmlns="http://schemas.openxmlformats.org/package/2006/relationships"><Relationship Id="rId1" Type="http://schemas.openxmlformats.org/officeDocument/2006/relationships/hyperlink" Target="#NATIONAL!A1"/></Relationships>
</file>

<file path=xl/drawings/_rels/drawing43.xml.rels><?xml version="1.0" encoding="UTF-8" standalone="yes"?>
<Relationships xmlns="http://schemas.openxmlformats.org/package/2006/relationships"><Relationship Id="rId1" Type="http://schemas.openxmlformats.org/officeDocument/2006/relationships/hyperlink" Target="#NATIONAL!A1"/></Relationships>
</file>

<file path=xl/drawings/_rels/drawing44.xml.rels><?xml version="1.0" encoding="UTF-8" standalone="yes"?>
<Relationships xmlns="http://schemas.openxmlformats.org/package/2006/relationships"><Relationship Id="rId1" Type="http://schemas.openxmlformats.org/officeDocument/2006/relationships/hyperlink" Target="#NATIONAL!A1"/></Relationships>
</file>

<file path=xl/drawings/_rels/drawing45.xml.rels><?xml version="1.0" encoding="UTF-8" standalone="yes"?>
<Relationships xmlns="http://schemas.openxmlformats.org/package/2006/relationships"><Relationship Id="rId1" Type="http://schemas.openxmlformats.org/officeDocument/2006/relationships/hyperlink" Target="#NATIONAL!A1"/></Relationships>
</file>

<file path=xl/drawings/_rels/drawing46.xml.rels><?xml version="1.0" encoding="UTF-8" standalone="yes"?>
<Relationships xmlns="http://schemas.openxmlformats.org/package/2006/relationships"><Relationship Id="rId1" Type="http://schemas.openxmlformats.org/officeDocument/2006/relationships/hyperlink" Target="#NATIONAL!A1"/></Relationships>
</file>

<file path=xl/drawings/_rels/drawing47.xml.rels><?xml version="1.0" encoding="UTF-8" standalone="yes"?>
<Relationships xmlns="http://schemas.openxmlformats.org/package/2006/relationships"><Relationship Id="rId1" Type="http://schemas.openxmlformats.org/officeDocument/2006/relationships/hyperlink" Target="#NATIONAL!A1"/></Relationships>
</file>

<file path=xl/drawings/_rels/drawing48.xml.rels><?xml version="1.0" encoding="UTF-8" standalone="yes"?>
<Relationships xmlns="http://schemas.openxmlformats.org/package/2006/relationships"><Relationship Id="rId1" Type="http://schemas.openxmlformats.org/officeDocument/2006/relationships/hyperlink" Target="#NATIONAL!A1"/></Relationships>
</file>

<file path=xl/drawings/_rels/drawing49.xml.rels><?xml version="1.0" encoding="UTF-8" standalone="yes"?>
<Relationships xmlns="http://schemas.openxmlformats.org/package/2006/relationships"><Relationship Id="rId1" Type="http://schemas.openxmlformats.org/officeDocument/2006/relationships/hyperlink" Target="#NATIONAL!A1"/></Relationships>
</file>

<file path=xl/drawings/_rels/drawing5.xml.rels><?xml version="1.0" encoding="UTF-8" standalone="yes"?>
<Relationships xmlns="http://schemas.openxmlformats.org/package/2006/relationships"><Relationship Id="rId1" Type="http://schemas.openxmlformats.org/officeDocument/2006/relationships/hyperlink" Target="#NATIONAL!A1"/></Relationships>
</file>

<file path=xl/drawings/_rels/drawing50.xml.rels><?xml version="1.0" encoding="UTF-8" standalone="yes"?>
<Relationships xmlns="http://schemas.openxmlformats.org/package/2006/relationships"><Relationship Id="rId1" Type="http://schemas.openxmlformats.org/officeDocument/2006/relationships/hyperlink" Target="#NATIONAL!A1"/></Relationships>
</file>

<file path=xl/drawings/_rels/drawing51.xml.rels><?xml version="1.0" encoding="UTF-8" standalone="yes"?>
<Relationships xmlns="http://schemas.openxmlformats.org/package/2006/relationships"><Relationship Id="rId1" Type="http://schemas.openxmlformats.org/officeDocument/2006/relationships/hyperlink" Target="#NATIONAL!A1"/></Relationships>
</file>

<file path=xl/drawings/_rels/drawing52.xml.rels><?xml version="1.0" encoding="UTF-8" standalone="yes"?>
<Relationships xmlns="http://schemas.openxmlformats.org/package/2006/relationships"><Relationship Id="rId1" Type="http://schemas.openxmlformats.org/officeDocument/2006/relationships/hyperlink" Target="#NATIONAL!A1"/></Relationships>
</file>

<file path=xl/drawings/_rels/drawing53.xml.rels><?xml version="1.0" encoding="UTF-8" standalone="yes"?>
<Relationships xmlns="http://schemas.openxmlformats.org/package/2006/relationships"><Relationship Id="rId1" Type="http://schemas.openxmlformats.org/officeDocument/2006/relationships/hyperlink" Target="#NATIONAL!A1"/></Relationships>
</file>

<file path=xl/drawings/_rels/drawing54.xml.rels><?xml version="1.0" encoding="UTF-8" standalone="yes"?>
<Relationships xmlns="http://schemas.openxmlformats.org/package/2006/relationships"><Relationship Id="rId1" Type="http://schemas.openxmlformats.org/officeDocument/2006/relationships/hyperlink" Target="#NATIONAL!A1"/></Relationships>
</file>

<file path=xl/drawings/_rels/drawing55.xml.rels><?xml version="1.0" encoding="UTF-8" standalone="yes"?>
<Relationships xmlns="http://schemas.openxmlformats.org/package/2006/relationships"><Relationship Id="rId1" Type="http://schemas.openxmlformats.org/officeDocument/2006/relationships/hyperlink" Target="#NATIONAL!A1"/></Relationships>
</file>

<file path=xl/drawings/_rels/drawing56.xml.rels><?xml version="1.0" encoding="UTF-8" standalone="yes"?>
<Relationships xmlns="http://schemas.openxmlformats.org/package/2006/relationships"><Relationship Id="rId1" Type="http://schemas.openxmlformats.org/officeDocument/2006/relationships/hyperlink" Target="#NATIONAL!A1"/></Relationships>
</file>

<file path=xl/drawings/_rels/drawing57.xml.rels><?xml version="1.0" encoding="UTF-8" standalone="yes"?>
<Relationships xmlns="http://schemas.openxmlformats.org/package/2006/relationships"><Relationship Id="rId1" Type="http://schemas.openxmlformats.org/officeDocument/2006/relationships/hyperlink" Target="#NATIONAL!A1"/></Relationships>
</file>

<file path=xl/drawings/_rels/drawing58.xml.rels><?xml version="1.0" encoding="UTF-8" standalone="yes"?>
<Relationships xmlns="http://schemas.openxmlformats.org/package/2006/relationships"><Relationship Id="rId1" Type="http://schemas.openxmlformats.org/officeDocument/2006/relationships/hyperlink" Target="#NATIONAL!A1"/></Relationships>
</file>

<file path=xl/drawings/_rels/drawing59.xml.rels><?xml version="1.0" encoding="UTF-8" standalone="yes"?>
<Relationships xmlns="http://schemas.openxmlformats.org/package/2006/relationships"><Relationship Id="rId1" Type="http://schemas.openxmlformats.org/officeDocument/2006/relationships/hyperlink" Target="#NATIONAL!A1"/></Relationships>
</file>

<file path=xl/drawings/_rels/drawing6.xml.rels><?xml version="1.0" encoding="UTF-8" standalone="yes"?>
<Relationships xmlns="http://schemas.openxmlformats.org/package/2006/relationships"><Relationship Id="rId1" Type="http://schemas.openxmlformats.org/officeDocument/2006/relationships/hyperlink" Target="#NATIONAL!A1"/></Relationships>
</file>

<file path=xl/drawings/_rels/drawing60.xml.rels><?xml version="1.0" encoding="UTF-8" standalone="yes"?>
<Relationships xmlns="http://schemas.openxmlformats.org/package/2006/relationships"><Relationship Id="rId1" Type="http://schemas.openxmlformats.org/officeDocument/2006/relationships/hyperlink" Target="#NATIONAL!A1"/></Relationships>
</file>

<file path=xl/drawings/_rels/drawing61.xml.rels><?xml version="1.0" encoding="UTF-8" standalone="yes"?>
<Relationships xmlns="http://schemas.openxmlformats.org/package/2006/relationships"><Relationship Id="rId1" Type="http://schemas.openxmlformats.org/officeDocument/2006/relationships/hyperlink" Target="#NATIONAL!A1"/></Relationships>
</file>

<file path=xl/drawings/_rels/drawing62.xml.rels><?xml version="1.0" encoding="UTF-8" standalone="yes"?>
<Relationships xmlns="http://schemas.openxmlformats.org/package/2006/relationships"><Relationship Id="rId1" Type="http://schemas.openxmlformats.org/officeDocument/2006/relationships/hyperlink" Target="#NATIONAL!A1"/></Relationships>
</file>

<file path=xl/drawings/_rels/drawing63.xml.rels><?xml version="1.0" encoding="UTF-8" standalone="yes"?>
<Relationships xmlns="http://schemas.openxmlformats.org/package/2006/relationships"><Relationship Id="rId1" Type="http://schemas.openxmlformats.org/officeDocument/2006/relationships/hyperlink" Target="#NATIONAL!A1"/></Relationships>
</file>

<file path=xl/drawings/_rels/drawing64.xml.rels><?xml version="1.0" encoding="UTF-8" standalone="yes"?>
<Relationships xmlns="http://schemas.openxmlformats.org/package/2006/relationships"><Relationship Id="rId1" Type="http://schemas.openxmlformats.org/officeDocument/2006/relationships/hyperlink" Target="#NATIONAL!A1"/></Relationships>
</file>

<file path=xl/drawings/_rels/drawing65.xml.rels><?xml version="1.0" encoding="UTF-8" standalone="yes"?>
<Relationships xmlns="http://schemas.openxmlformats.org/package/2006/relationships"><Relationship Id="rId1" Type="http://schemas.openxmlformats.org/officeDocument/2006/relationships/hyperlink" Target="#NATIONAL!A1"/></Relationships>
</file>

<file path=xl/drawings/_rels/drawing66.xml.rels><?xml version="1.0" encoding="UTF-8" standalone="yes"?>
<Relationships xmlns="http://schemas.openxmlformats.org/package/2006/relationships"><Relationship Id="rId1" Type="http://schemas.openxmlformats.org/officeDocument/2006/relationships/hyperlink" Target="#NATIONAL!A1"/></Relationships>
</file>

<file path=xl/drawings/_rels/drawing67.xml.rels><?xml version="1.0" encoding="UTF-8" standalone="yes"?>
<Relationships xmlns="http://schemas.openxmlformats.org/package/2006/relationships"><Relationship Id="rId1" Type="http://schemas.openxmlformats.org/officeDocument/2006/relationships/hyperlink" Target="#NATIONAL!A1"/></Relationships>
</file>

<file path=xl/drawings/_rels/drawing68.xml.rels><?xml version="1.0" encoding="UTF-8" standalone="yes"?>
<Relationships xmlns="http://schemas.openxmlformats.org/package/2006/relationships"><Relationship Id="rId1" Type="http://schemas.openxmlformats.org/officeDocument/2006/relationships/hyperlink" Target="#NATIONAL!A1"/></Relationships>
</file>

<file path=xl/drawings/_rels/drawing69.xml.rels><?xml version="1.0" encoding="UTF-8" standalone="yes"?>
<Relationships xmlns="http://schemas.openxmlformats.org/package/2006/relationships"><Relationship Id="rId1" Type="http://schemas.openxmlformats.org/officeDocument/2006/relationships/hyperlink" Target="#NATIONAL!A1"/></Relationships>
</file>

<file path=xl/drawings/_rels/drawing7.xml.rels><?xml version="1.0" encoding="UTF-8" standalone="yes"?>
<Relationships xmlns="http://schemas.openxmlformats.org/package/2006/relationships"><Relationship Id="rId1" Type="http://schemas.openxmlformats.org/officeDocument/2006/relationships/hyperlink" Target="#NATIONAL!A1"/></Relationships>
</file>

<file path=xl/drawings/_rels/drawing70.xml.rels><?xml version="1.0" encoding="UTF-8" standalone="yes"?>
<Relationships xmlns="http://schemas.openxmlformats.org/package/2006/relationships"><Relationship Id="rId1" Type="http://schemas.openxmlformats.org/officeDocument/2006/relationships/hyperlink" Target="#NATIONAL!A1"/></Relationships>
</file>

<file path=xl/drawings/_rels/drawing8.xml.rels><?xml version="1.0" encoding="UTF-8" standalone="yes"?>
<Relationships xmlns="http://schemas.openxmlformats.org/package/2006/relationships"><Relationship Id="rId1" Type="http://schemas.openxmlformats.org/officeDocument/2006/relationships/hyperlink" Target="#NATIONAL!A1"/></Relationships>
</file>

<file path=xl/drawings/_rels/drawing9.xml.rels><?xml version="1.0" encoding="UTF-8" standalone="yes"?>
<Relationships xmlns="http://schemas.openxmlformats.org/package/2006/relationships"><Relationship Id="rId1" Type="http://schemas.openxmlformats.org/officeDocument/2006/relationships/hyperlink" Target="#NATIONAL!A1"/></Relationships>
</file>

<file path=xl/drawings/drawing1.xml><?xml version="1.0" encoding="utf-8"?>
<xdr:wsDr xmlns:xdr="http://schemas.openxmlformats.org/drawingml/2006/spreadsheetDrawing" xmlns:a="http://schemas.openxmlformats.org/drawingml/2006/main">
  <xdr:twoCellAnchor>
    <xdr:from>
      <xdr:col>6</xdr:col>
      <xdr:colOff>321733</xdr:colOff>
      <xdr:row>21</xdr:row>
      <xdr:rowOff>119591</xdr:rowOff>
    </xdr:from>
    <xdr:to>
      <xdr:col>12</xdr:col>
      <xdr:colOff>542925</xdr:colOff>
      <xdr:row>33</xdr:row>
      <xdr:rowOff>104775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4579408" y="4320116"/>
          <a:ext cx="4793192" cy="2347384"/>
          <a:chOff x="4026958" y="4167716"/>
          <a:chExt cx="4564592" cy="2347384"/>
        </a:xfrm>
        <a:solidFill>
          <a:schemeClr val="bg1">
            <a:lumMod val="85000"/>
          </a:schemeClr>
        </a:solidFill>
      </xdr:grpSpPr>
      <xdr:sp macro="" textlink="">
        <xdr:nvSpPr>
          <xdr:cNvPr id="31" name="Rectangle 30">
            <a:extLst>
              <a:ext uri="{FF2B5EF4-FFF2-40B4-BE49-F238E27FC236}">
                <a16:creationId xmlns:a16="http://schemas.microsoft.com/office/drawing/2014/main" id="{00000000-0008-0000-0000-00001F000000}"/>
              </a:ext>
            </a:extLst>
          </xdr:cNvPr>
          <xdr:cNvSpPr/>
        </xdr:nvSpPr>
        <xdr:spPr>
          <a:xfrm>
            <a:off x="8248650" y="4184649"/>
            <a:ext cx="342900" cy="23304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2" name="Rectangle 31">
            <a:extLst>
              <a:ext uri="{FF2B5EF4-FFF2-40B4-BE49-F238E27FC236}">
                <a16:creationId xmlns:a16="http://schemas.microsoft.com/office/drawing/2014/main" id="{00000000-0008-0000-0000-000020000000}"/>
              </a:ext>
            </a:extLst>
          </xdr:cNvPr>
          <xdr:cNvSpPr/>
        </xdr:nvSpPr>
        <xdr:spPr>
          <a:xfrm>
            <a:off x="4026958" y="4167716"/>
            <a:ext cx="345017" cy="234738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3" name="Rectangle 32">
            <a:extLst>
              <a:ext uri="{FF2B5EF4-FFF2-40B4-BE49-F238E27FC236}">
                <a16:creationId xmlns:a16="http://schemas.microsoft.com/office/drawing/2014/main" id="{00000000-0008-0000-0000-000021000000}"/>
              </a:ext>
            </a:extLst>
          </xdr:cNvPr>
          <xdr:cNvSpPr/>
        </xdr:nvSpPr>
        <xdr:spPr>
          <a:xfrm>
            <a:off x="6134101" y="4184649"/>
            <a:ext cx="352424" cy="23304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4" name="Rectangle 33">
            <a:extLst>
              <a:ext uri="{FF2B5EF4-FFF2-40B4-BE49-F238E27FC236}">
                <a16:creationId xmlns:a16="http://schemas.microsoft.com/office/drawing/2014/main" id="{00000000-0008-0000-0000-000022000000}"/>
              </a:ext>
            </a:extLst>
          </xdr:cNvPr>
          <xdr:cNvSpPr/>
        </xdr:nvSpPr>
        <xdr:spPr>
          <a:xfrm>
            <a:off x="6848476" y="4175124"/>
            <a:ext cx="342899" cy="23304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5" name="Rectangle 34">
            <a:extLst>
              <a:ext uri="{FF2B5EF4-FFF2-40B4-BE49-F238E27FC236}">
                <a16:creationId xmlns:a16="http://schemas.microsoft.com/office/drawing/2014/main" id="{00000000-0008-0000-0000-000023000000}"/>
              </a:ext>
            </a:extLst>
          </xdr:cNvPr>
          <xdr:cNvSpPr/>
        </xdr:nvSpPr>
        <xdr:spPr>
          <a:xfrm>
            <a:off x="7543801" y="4183591"/>
            <a:ext cx="342900" cy="23304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6" name="Rectangle 35">
            <a:extLst>
              <a:ext uri="{FF2B5EF4-FFF2-40B4-BE49-F238E27FC236}">
                <a16:creationId xmlns:a16="http://schemas.microsoft.com/office/drawing/2014/main" id="{00000000-0008-0000-0000-000024000000}"/>
              </a:ext>
            </a:extLst>
          </xdr:cNvPr>
          <xdr:cNvSpPr/>
        </xdr:nvSpPr>
        <xdr:spPr>
          <a:xfrm>
            <a:off x="5426075" y="4184649"/>
            <a:ext cx="355600" cy="23304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7" name="Rectangle 36">
            <a:extLst>
              <a:ext uri="{FF2B5EF4-FFF2-40B4-BE49-F238E27FC236}">
                <a16:creationId xmlns:a16="http://schemas.microsoft.com/office/drawing/2014/main" id="{00000000-0008-0000-0000-000025000000}"/>
              </a:ext>
            </a:extLst>
          </xdr:cNvPr>
          <xdr:cNvSpPr/>
        </xdr:nvSpPr>
        <xdr:spPr>
          <a:xfrm>
            <a:off x="4729692" y="4175124"/>
            <a:ext cx="347133" cy="23304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grpSp>
    <xdr:clientData/>
  </xdr:twoCellAnchor>
  <xdr:twoCellAnchor>
    <xdr:from>
      <xdr:col>5</xdr:col>
      <xdr:colOff>0</xdr:colOff>
      <xdr:row>21</xdr:row>
      <xdr:rowOff>43603</xdr:rowOff>
    </xdr:from>
    <xdr:to>
      <xdr:col>13</xdr:col>
      <xdr:colOff>314325</xdr:colOff>
      <xdr:row>35</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257175</xdr:colOff>
      <xdr:row>64</xdr:row>
      <xdr:rowOff>37042</xdr:rowOff>
    </xdr:from>
    <xdr:to>
      <xdr:col>12</xdr:col>
      <xdr:colOff>228600</xdr:colOff>
      <xdr:row>78</xdr:row>
      <xdr:rowOff>40217</xdr:rowOff>
    </xdr:to>
    <xdr:grpSp>
      <xdr:nvGrpSpPr>
        <xdr:cNvPr id="45" name="Group 44">
          <a:extLst>
            <a:ext uri="{FF2B5EF4-FFF2-40B4-BE49-F238E27FC236}">
              <a16:creationId xmlns:a16="http://schemas.microsoft.com/office/drawing/2014/main" id="{00000000-0008-0000-0000-00002D000000}"/>
            </a:ext>
          </a:extLst>
        </xdr:cNvPr>
        <xdr:cNvGrpSpPr/>
      </xdr:nvGrpSpPr>
      <xdr:grpSpPr>
        <a:xfrm>
          <a:off x="4514850" y="12038542"/>
          <a:ext cx="4543425" cy="2270125"/>
          <a:chOff x="4067175" y="11581342"/>
          <a:chExt cx="4575172" cy="2374900"/>
        </a:xfrm>
        <a:solidFill>
          <a:schemeClr val="bg1">
            <a:lumMod val="85000"/>
          </a:schemeClr>
        </a:solidFill>
      </xdr:grpSpPr>
      <xdr:sp macro="" textlink="">
        <xdr:nvSpPr>
          <xdr:cNvPr id="38" name="Rectangle 37">
            <a:extLst>
              <a:ext uri="{FF2B5EF4-FFF2-40B4-BE49-F238E27FC236}">
                <a16:creationId xmlns:a16="http://schemas.microsoft.com/office/drawing/2014/main" id="{00000000-0008-0000-0000-000026000000}"/>
              </a:ext>
            </a:extLst>
          </xdr:cNvPr>
          <xdr:cNvSpPr/>
        </xdr:nvSpPr>
        <xdr:spPr>
          <a:xfrm>
            <a:off x="8305800" y="11582400"/>
            <a:ext cx="336547" cy="23717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9" name="Rectangle 38">
            <a:extLst>
              <a:ext uri="{FF2B5EF4-FFF2-40B4-BE49-F238E27FC236}">
                <a16:creationId xmlns:a16="http://schemas.microsoft.com/office/drawing/2014/main" id="{00000000-0008-0000-0000-000027000000}"/>
              </a:ext>
            </a:extLst>
          </xdr:cNvPr>
          <xdr:cNvSpPr/>
        </xdr:nvSpPr>
        <xdr:spPr>
          <a:xfrm>
            <a:off x="4067175" y="11584517"/>
            <a:ext cx="352425" cy="23717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40" name="Rectangle 39">
            <a:extLst>
              <a:ext uri="{FF2B5EF4-FFF2-40B4-BE49-F238E27FC236}">
                <a16:creationId xmlns:a16="http://schemas.microsoft.com/office/drawing/2014/main" id="{00000000-0008-0000-0000-000028000000}"/>
              </a:ext>
            </a:extLst>
          </xdr:cNvPr>
          <xdr:cNvSpPr/>
        </xdr:nvSpPr>
        <xdr:spPr>
          <a:xfrm>
            <a:off x="6191250" y="11582400"/>
            <a:ext cx="333375" cy="23717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41" name="Rectangle 40">
            <a:extLst>
              <a:ext uri="{FF2B5EF4-FFF2-40B4-BE49-F238E27FC236}">
                <a16:creationId xmlns:a16="http://schemas.microsoft.com/office/drawing/2014/main" id="{00000000-0008-0000-0000-000029000000}"/>
              </a:ext>
            </a:extLst>
          </xdr:cNvPr>
          <xdr:cNvSpPr/>
        </xdr:nvSpPr>
        <xdr:spPr>
          <a:xfrm>
            <a:off x="6896101" y="11582400"/>
            <a:ext cx="336550" cy="23717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42" name="Rectangle 41">
            <a:extLst>
              <a:ext uri="{FF2B5EF4-FFF2-40B4-BE49-F238E27FC236}">
                <a16:creationId xmlns:a16="http://schemas.microsoft.com/office/drawing/2014/main" id="{00000000-0008-0000-0000-00002A000000}"/>
              </a:ext>
            </a:extLst>
          </xdr:cNvPr>
          <xdr:cNvSpPr/>
        </xdr:nvSpPr>
        <xdr:spPr>
          <a:xfrm>
            <a:off x="7600951" y="11581342"/>
            <a:ext cx="336550" cy="23717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43" name="Rectangle 42">
            <a:extLst>
              <a:ext uri="{FF2B5EF4-FFF2-40B4-BE49-F238E27FC236}">
                <a16:creationId xmlns:a16="http://schemas.microsoft.com/office/drawing/2014/main" id="{00000000-0008-0000-0000-00002B000000}"/>
              </a:ext>
            </a:extLst>
          </xdr:cNvPr>
          <xdr:cNvSpPr/>
        </xdr:nvSpPr>
        <xdr:spPr>
          <a:xfrm>
            <a:off x="5486401" y="11582400"/>
            <a:ext cx="342900" cy="23717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44" name="Rectangle 43">
            <a:extLst>
              <a:ext uri="{FF2B5EF4-FFF2-40B4-BE49-F238E27FC236}">
                <a16:creationId xmlns:a16="http://schemas.microsoft.com/office/drawing/2014/main" id="{00000000-0008-0000-0000-00002C000000}"/>
              </a:ext>
            </a:extLst>
          </xdr:cNvPr>
          <xdr:cNvSpPr/>
        </xdr:nvSpPr>
        <xdr:spPr>
          <a:xfrm>
            <a:off x="4781550" y="11582400"/>
            <a:ext cx="342899" cy="23717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grpSp>
    <xdr:clientData/>
  </xdr:twoCellAnchor>
  <xdr:twoCellAnchor>
    <xdr:from>
      <xdr:col>5</xdr:col>
      <xdr:colOff>0</xdr:colOff>
      <xdr:row>63</xdr:row>
      <xdr:rowOff>114300</xdr:rowOff>
    </xdr:from>
    <xdr:to>
      <xdr:col>13</xdr:col>
      <xdr:colOff>0</xdr:colOff>
      <xdr:row>80</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542925</xdr:colOff>
      <xdr:row>108</xdr:row>
      <xdr:rowOff>100541</xdr:rowOff>
    </xdr:from>
    <xdr:to>
      <xdr:col>12</xdr:col>
      <xdr:colOff>114300</xdr:colOff>
      <xdr:row>122</xdr:row>
      <xdr:rowOff>99482</xdr:rowOff>
    </xdr:to>
    <xdr:grpSp>
      <xdr:nvGrpSpPr>
        <xdr:cNvPr id="46" name="Group 45">
          <a:extLst>
            <a:ext uri="{FF2B5EF4-FFF2-40B4-BE49-F238E27FC236}">
              <a16:creationId xmlns:a16="http://schemas.microsoft.com/office/drawing/2014/main" id="{00000000-0008-0000-0000-00002E000000}"/>
            </a:ext>
          </a:extLst>
        </xdr:cNvPr>
        <xdr:cNvGrpSpPr/>
      </xdr:nvGrpSpPr>
      <xdr:grpSpPr>
        <a:xfrm>
          <a:off x="4038600" y="19426766"/>
          <a:ext cx="4905375" cy="2370666"/>
          <a:chOff x="3619501" y="18798116"/>
          <a:chExt cx="4619624" cy="2370666"/>
        </a:xfrm>
        <a:solidFill>
          <a:schemeClr val="bg1">
            <a:lumMod val="85000"/>
          </a:schemeClr>
        </a:solidFill>
      </xdr:grpSpPr>
      <xdr:sp macro="" textlink="">
        <xdr:nvSpPr>
          <xdr:cNvPr id="26" name="Rectangle 25">
            <a:extLst>
              <a:ext uri="{FF2B5EF4-FFF2-40B4-BE49-F238E27FC236}">
                <a16:creationId xmlns:a16="http://schemas.microsoft.com/office/drawing/2014/main" id="{00000000-0008-0000-0000-00001A000000}"/>
              </a:ext>
            </a:extLst>
          </xdr:cNvPr>
          <xdr:cNvSpPr/>
        </xdr:nvSpPr>
        <xdr:spPr>
          <a:xfrm>
            <a:off x="5753100" y="18805524"/>
            <a:ext cx="342899" cy="2363258"/>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7895165" y="18805524"/>
            <a:ext cx="343960" cy="2363258"/>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22" name="Rectangle 21">
            <a:extLst>
              <a:ext uri="{FF2B5EF4-FFF2-40B4-BE49-F238E27FC236}">
                <a16:creationId xmlns:a16="http://schemas.microsoft.com/office/drawing/2014/main" id="{00000000-0008-0000-0000-000016000000}"/>
              </a:ext>
            </a:extLst>
          </xdr:cNvPr>
          <xdr:cNvSpPr/>
        </xdr:nvSpPr>
        <xdr:spPr>
          <a:xfrm>
            <a:off x="3619501" y="18798116"/>
            <a:ext cx="342900" cy="2363258"/>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27" name="Rectangle 26">
            <a:extLst>
              <a:ext uri="{FF2B5EF4-FFF2-40B4-BE49-F238E27FC236}">
                <a16:creationId xmlns:a16="http://schemas.microsoft.com/office/drawing/2014/main" id="{00000000-0008-0000-0000-00001B000000}"/>
              </a:ext>
            </a:extLst>
          </xdr:cNvPr>
          <xdr:cNvSpPr/>
        </xdr:nvSpPr>
        <xdr:spPr>
          <a:xfrm>
            <a:off x="6456892" y="18805524"/>
            <a:ext cx="353483" cy="2363258"/>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28" name="Rectangle 27">
            <a:extLst>
              <a:ext uri="{FF2B5EF4-FFF2-40B4-BE49-F238E27FC236}">
                <a16:creationId xmlns:a16="http://schemas.microsoft.com/office/drawing/2014/main" id="{00000000-0008-0000-0000-00001C000000}"/>
              </a:ext>
            </a:extLst>
          </xdr:cNvPr>
          <xdr:cNvSpPr/>
        </xdr:nvSpPr>
        <xdr:spPr>
          <a:xfrm>
            <a:off x="7172326" y="18804466"/>
            <a:ext cx="342900" cy="2363258"/>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29" name="Rectangle 28">
            <a:extLst>
              <a:ext uri="{FF2B5EF4-FFF2-40B4-BE49-F238E27FC236}">
                <a16:creationId xmlns:a16="http://schemas.microsoft.com/office/drawing/2014/main" id="{00000000-0008-0000-0000-00001D000000}"/>
              </a:ext>
            </a:extLst>
          </xdr:cNvPr>
          <xdr:cNvSpPr/>
        </xdr:nvSpPr>
        <xdr:spPr>
          <a:xfrm>
            <a:off x="5048250" y="18805524"/>
            <a:ext cx="333375" cy="2363258"/>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sp macro="" textlink="">
        <xdr:nvSpPr>
          <xdr:cNvPr id="30" name="Rectangle 29">
            <a:extLst>
              <a:ext uri="{FF2B5EF4-FFF2-40B4-BE49-F238E27FC236}">
                <a16:creationId xmlns:a16="http://schemas.microsoft.com/office/drawing/2014/main" id="{00000000-0008-0000-0000-00001E000000}"/>
              </a:ext>
            </a:extLst>
          </xdr:cNvPr>
          <xdr:cNvSpPr/>
        </xdr:nvSpPr>
        <xdr:spPr>
          <a:xfrm>
            <a:off x="4331759" y="18805524"/>
            <a:ext cx="345016" cy="2363258"/>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grpSp>
    <xdr:clientData/>
  </xdr:twoCellAnchor>
  <xdr:twoCellAnchor>
    <xdr:from>
      <xdr:col>4</xdr:col>
      <xdr:colOff>200025</xdr:colOff>
      <xdr:row>108</xdr:row>
      <xdr:rowOff>16933</xdr:rowOff>
    </xdr:from>
    <xdr:to>
      <xdr:col>12</xdr:col>
      <xdr:colOff>685801</xdr:colOff>
      <xdr:row>124</xdr:row>
      <xdr:rowOff>57150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438152</xdr:colOff>
      <xdr:row>147</xdr:row>
      <xdr:rowOff>26193</xdr:rowOff>
    </xdr:from>
    <xdr:to>
      <xdr:col>3</xdr:col>
      <xdr:colOff>657227</xdr:colOff>
      <xdr:row>149</xdr:row>
      <xdr:rowOff>130968</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a:off x="2414590" y="16063912"/>
          <a:ext cx="219075" cy="438150"/>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609600</xdr:colOff>
      <xdr:row>147</xdr:row>
      <xdr:rowOff>38100</xdr:rowOff>
    </xdr:from>
    <xdr:to>
      <xdr:col>9</xdr:col>
      <xdr:colOff>114300</xdr:colOff>
      <xdr:row>149</xdr:row>
      <xdr:rowOff>142875</xdr:rowOff>
    </xdr:to>
    <xdr:sp macro="" textlink="">
      <xdr:nvSpPr>
        <xdr:cNvPr id="3" name="Left Brace 2">
          <a:extLst>
            <a:ext uri="{FF2B5EF4-FFF2-40B4-BE49-F238E27FC236}">
              <a16:creationId xmlns:a16="http://schemas.microsoft.com/office/drawing/2014/main" id="{00000000-0008-0000-0000-000003000000}"/>
            </a:ext>
          </a:extLst>
        </xdr:cNvPr>
        <xdr:cNvSpPr/>
      </xdr:nvSpPr>
      <xdr:spPr>
        <a:xfrm>
          <a:off x="5634038" y="16075819"/>
          <a:ext cx="266700" cy="438150"/>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552450</xdr:colOff>
      <xdr:row>43</xdr:row>
      <xdr:rowOff>142875</xdr:rowOff>
    </xdr:from>
    <xdr:to>
      <xdr:col>13</xdr:col>
      <xdr:colOff>590550</xdr:colOff>
      <xdr:row>60</xdr:row>
      <xdr:rowOff>133350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409575</xdr:colOff>
      <xdr:row>173</xdr:row>
      <xdr:rowOff>38100</xdr:rowOff>
    </xdr:from>
    <xdr:to>
      <xdr:col>3</xdr:col>
      <xdr:colOff>714375</xdr:colOff>
      <xdr:row>177</xdr:row>
      <xdr:rowOff>133350</xdr:rowOff>
    </xdr:to>
    <xdr:sp macro="" textlink="">
      <xdr:nvSpPr>
        <xdr:cNvPr id="6" name="Left Brace 5">
          <a:extLst>
            <a:ext uri="{FF2B5EF4-FFF2-40B4-BE49-F238E27FC236}">
              <a16:creationId xmlns:a16="http://schemas.microsoft.com/office/drawing/2014/main" id="{00000000-0008-0000-0000-000006000000}"/>
            </a:ext>
          </a:extLst>
        </xdr:cNvPr>
        <xdr:cNvSpPr/>
      </xdr:nvSpPr>
      <xdr:spPr>
        <a:xfrm>
          <a:off x="2219325" y="24965025"/>
          <a:ext cx="304800" cy="742950"/>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676275</xdr:colOff>
      <xdr:row>185</xdr:row>
      <xdr:rowOff>52387</xdr:rowOff>
    </xdr:from>
    <xdr:to>
      <xdr:col>11</xdr:col>
      <xdr:colOff>638175</xdr:colOff>
      <xdr:row>202</xdr:row>
      <xdr:rowOff>42862</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285749</xdr:colOff>
      <xdr:row>88</xdr:row>
      <xdr:rowOff>142875</xdr:rowOff>
    </xdr:from>
    <xdr:to>
      <xdr:col>13</xdr:col>
      <xdr:colOff>485774</xdr:colOff>
      <xdr:row>105</xdr:row>
      <xdr:rowOff>38100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466725</xdr:colOff>
      <xdr:row>159</xdr:row>
      <xdr:rowOff>38100</xdr:rowOff>
    </xdr:from>
    <xdr:to>
      <xdr:col>3</xdr:col>
      <xdr:colOff>685800</xdr:colOff>
      <xdr:row>161</xdr:row>
      <xdr:rowOff>142875</xdr:rowOff>
    </xdr:to>
    <xdr:sp macro="" textlink="">
      <xdr:nvSpPr>
        <xdr:cNvPr id="11" name="Left Brace 10">
          <a:extLst>
            <a:ext uri="{FF2B5EF4-FFF2-40B4-BE49-F238E27FC236}">
              <a16:creationId xmlns:a16="http://schemas.microsoft.com/office/drawing/2014/main" id="{00000000-0008-0000-0000-00000B000000}"/>
            </a:ext>
          </a:extLst>
        </xdr:cNvPr>
        <xdr:cNvSpPr/>
      </xdr:nvSpPr>
      <xdr:spPr>
        <a:xfrm>
          <a:off x="2276475" y="22317075"/>
          <a:ext cx="219075" cy="428625"/>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609600</xdr:colOff>
      <xdr:row>159</xdr:row>
      <xdr:rowOff>38100</xdr:rowOff>
    </xdr:from>
    <xdr:to>
      <xdr:col>9</xdr:col>
      <xdr:colOff>114300</xdr:colOff>
      <xdr:row>161</xdr:row>
      <xdr:rowOff>142875</xdr:rowOff>
    </xdr:to>
    <xdr:sp macro="" textlink="">
      <xdr:nvSpPr>
        <xdr:cNvPr id="13" name="Left Brace 12">
          <a:extLst>
            <a:ext uri="{FF2B5EF4-FFF2-40B4-BE49-F238E27FC236}">
              <a16:creationId xmlns:a16="http://schemas.microsoft.com/office/drawing/2014/main" id="{00000000-0008-0000-0000-00000D000000}"/>
            </a:ext>
          </a:extLst>
        </xdr:cNvPr>
        <xdr:cNvSpPr/>
      </xdr:nvSpPr>
      <xdr:spPr>
        <a:xfrm>
          <a:off x="6257925" y="15697200"/>
          <a:ext cx="219075" cy="428625"/>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561975</xdr:colOff>
      <xdr:row>4</xdr:row>
      <xdr:rowOff>19050</xdr:rowOff>
    </xdr:from>
    <xdr:to>
      <xdr:col>14</xdr:col>
      <xdr:colOff>38100</xdr:colOff>
      <xdr:row>19</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438152</xdr:colOff>
      <xdr:row>135</xdr:row>
      <xdr:rowOff>26193</xdr:rowOff>
    </xdr:from>
    <xdr:to>
      <xdr:col>3</xdr:col>
      <xdr:colOff>657227</xdr:colOff>
      <xdr:row>137</xdr:row>
      <xdr:rowOff>130968</xdr:rowOff>
    </xdr:to>
    <xdr:sp macro="" textlink="">
      <xdr:nvSpPr>
        <xdr:cNvPr id="16" name="Left Brace 15">
          <a:extLst>
            <a:ext uri="{FF2B5EF4-FFF2-40B4-BE49-F238E27FC236}">
              <a16:creationId xmlns:a16="http://schemas.microsoft.com/office/drawing/2014/main" id="{00000000-0008-0000-0000-000010000000}"/>
            </a:ext>
          </a:extLst>
        </xdr:cNvPr>
        <xdr:cNvSpPr/>
      </xdr:nvSpPr>
      <xdr:spPr>
        <a:xfrm>
          <a:off x="2409827" y="25638918"/>
          <a:ext cx="219075" cy="428625"/>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609600</xdr:colOff>
      <xdr:row>135</xdr:row>
      <xdr:rowOff>38100</xdr:rowOff>
    </xdr:from>
    <xdr:to>
      <xdr:col>9</xdr:col>
      <xdr:colOff>114300</xdr:colOff>
      <xdr:row>137</xdr:row>
      <xdr:rowOff>142875</xdr:rowOff>
    </xdr:to>
    <xdr:sp macro="" textlink="">
      <xdr:nvSpPr>
        <xdr:cNvPr id="17" name="Left Brace 16">
          <a:extLst>
            <a:ext uri="{FF2B5EF4-FFF2-40B4-BE49-F238E27FC236}">
              <a16:creationId xmlns:a16="http://schemas.microsoft.com/office/drawing/2014/main" id="{00000000-0008-0000-0000-000011000000}"/>
            </a:ext>
          </a:extLst>
        </xdr:cNvPr>
        <xdr:cNvSpPr/>
      </xdr:nvSpPr>
      <xdr:spPr>
        <a:xfrm>
          <a:off x="6391275" y="25650825"/>
          <a:ext cx="266700" cy="428625"/>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276225</xdr:colOff>
      <xdr:row>4</xdr:row>
      <xdr:rowOff>28575</xdr:rowOff>
    </xdr:from>
    <xdr:to>
      <xdr:col>23</xdr:col>
      <xdr:colOff>211455</xdr:colOff>
      <xdr:row>6</xdr:row>
      <xdr:rowOff>114300</xdr:rowOff>
    </xdr:to>
    <xdr:sp macro="" textlink="">
      <xdr:nvSpPr>
        <xdr:cNvPr id="23" name="Rounded Rectangle 22">
          <a:hlinkClick xmlns:r="http://schemas.openxmlformats.org/officeDocument/2006/relationships" r:id="rId8"/>
          <a:extLst>
            <a:ext uri="{FF2B5EF4-FFF2-40B4-BE49-F238E27FC236}">
              <a16:creationId xmlns:a16="http://schemas.microsoft.com/office/drawing/2014/main" id="{00000000-0008-0000-0000-000017000000}"/>
            </a:ext>
          </a:extLst>
        </xdr:cNvPr>
        <xdr:cNvSpPr/>
      </xdr:nvSpPr>
      <xdr:spPr>
        <a:xfrm>
          <a:off x="12363450" y="942975"/>
          <a:ext cx="1630680" cy="4572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Alabama</a:t>
          </a:r>
        </a:p>
      </xdr:txBody>
    </xdr:sp>
    <xdr:clientData/>
  </xdr:twoCellAnchor>
  <xdr:twoCellAnchor>
    <xdr:from>
      <xdr:col>19</xdr:col>
      <xdr:colOff>314326</xdr:colOff>
      <xdr:row>8</xdr:row>
      <xdr:rowOff>28575</xdr:rowOff>
    </xdr:from>
    <xdr:to>
      <xdr:col>23</xdr:col>
      <xdr:colOff>249556</xdr:colOff>
      <xdr:row>10</xdr:row>
      <xdr:rowOff>123825</xdr:rowOff>
    </xdr:to>
    <xdr:sp macro="" textlink="">
      <xdr:nvSpPr>
        <xdr:cNvPr id="24" name="Rounded Rectangle 23">
          <a:hlinkClick xmlns:r="http://schemas.openxmlformats.org/officeDocument/2006/relationships" r:id="rId9"/>
          <a:extLst>
            <a:ext uri="{FF2B5EF4-FFF2-40B4-BE49-F238E27FC236}">
              <a16:creationId xmlns:a16="http://schemas.microsoft.com/office/drawing/2014/main" id="{00000000-0008-0000-0000-000018000000}"/>
            </a:ext>
          </a:extLst>
        </xdr:cNvPr>
        <xdr:cNvSpPr/>
      </xdr:nvSpPr>
      <xdr:spPr>
        <a:xfrm>
          <a:off x="12401551" y="1676400"/>
          <a:ext cx="1630680" cy="4572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Missouri</a:t>
          </a:r>
        </a:p>
      </xdr:txBody>
    </xdr:sp>
    <xdr:clientData/>
  </xdr:twoCellAnchor>
  <xdr:twoCellAnchor>
    <xdr:from>
      <xdr:col>19</xdr:col>
      <xdr:colOff>333376</xdr:colOff>
      <xdr:row>12</xdr:row>
      <xdr:rowOff>57150</xdr:rowOff>
    </xdr:from>
    <xdr:to>
      <xdr:col>23</xdr:col>
      <xdr:colOff>268606</xdr:colOff>
      <xdr:row>14</xdr:row>
      <xdr:rowOff>152400</xdr:rowOff>
    </xdr:to>
    <xdr:sp macro="" textlink="">
      <xdr:nvSpPr>
        <xdr:cNvPr id="25" name="Rounded Rectangle 24">
          <a:hlinkClick xmlns:r="http://schemas.openxmlformats.org/officeDocument/2006/relationships" r:id="rId10"/>
          <a:extLst>
            <a:ext uri="{FF2B5EF4-FFF2-40B4-BE49-F238E27FC236}">
              <a16:creationId xmlns:a16="http://schemas.microsoft.com/office/drawing/2014/main" id="{00000000-0008-0000-0000-000019000000}"/>
            </a:ext>
          </a:extLst>
        </xdr:cNvPr>
        <xdr:cNvSpPr/>
      </xdr:nvSpPr>
      <xdr:spPr>
        <a:xfrm>
          <a:off x="12420601" y="2428875"/>
          <a:ext cx="1630680" cy="4572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Wyoming</a:t>
          </a:r>
        </a:p>
      </xdr:txBody>
    </xdr:sp>
    <xdr:clientData/>
  </xdr:twoCellAnchor>
  <xdr:twoCellAnchor>
    <xdr:from>
      <xdr:col>13</xdr:col>
      <xdr:colOff>609600</xdr:colOff>
      <xdr:row>135</xdr:row>
      <xdr:rowOff>38100</xdr:rowOff>
    </xdr:from>
    <xdr:to>
      <xdr:col>14</xdr:col>
      <xdr:colOff>114300</xdr:colOff>
      <xdr:row>137</xdr:row>
      <xdr:rowOff>142875</xdr:rowOff>
    </xdr:to>
    <xdr:sp macro="" textlink="">
      <xdr:nvSpPr>
        <xdr:cNvPr id="48" name="Left Brace 47">
          <a:extLst>
            <a:ext uri="{FF2B5EF4-FFF2-40B4-BE49-F238E27FC236}">
              <a16:creationId xmlns:a16="http://schemas.microsoft.com/office/drawing/2014/main" id="{00000000-0008-0000-0000-000030000000}"/>
            </a:ext>
          </a:extLst>
        </xdr:cNvPr>
        <xdr:cNvSpPr/>
      </xdr:nvSpPr>
      <xdr:spPr>
        <a:xfrm>
          <a:off x="6391275" y="23250525"/>
          <a:ext cx="266700" cy="428625"/>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609600</xdr:colOff>
      <xdr:row>147</xdr:row>
      <xdr:rowOff>38100</xdr:rowOff>
    </xdr:from>
    <xdr:to>
      <xdr:col>14</xdr:col>
      <xdr:colOff>114300</xdr:colOff>
      <xdr:row>149</xdr:row>
      <xdr:rowOff>142875</xdr:rowOff>
    </xdr:to>
    <xdr:sp macro="" textlink="">
      <xdr:nvSpPr>
        <xdr:cNvPr id="49" name="Left Brace 48">
          <a:extLst>
            <a:ext uri="{FF2B5EF4-FFF2-40B4-BE49-F238E27FC236}">
              <a16:creationId xmlns:a16="http://schemas.microsoft.com/office/drawing/2014/main" id="{00000000-0008-0000-0000-000031000000}"/>
            </a:ext>
          </a:extLst>
        </xdr:cNvPr>
        <xdr:cNvSpPr/>
      </xdr:nvSpPr>
      <xdr:spPr>
        <a:xfrm>
          <a:off x="6391275" y="25298400"/>
          <a:ext cx="266700" cy="428625"/>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609600</xdr:colOff>
      <xdr:row>159</xdr:row>
      <xdr:rowOff>38100</xdr:rowOff>
    </xdr:from>
    <xdr:to>
      <xdr:col>14</xdr:col>
      <xdr:colOff>114300</xdr:colOff>
      <xdr:row>161</xdr:row>
      <xdr:rowOff>142875</xdr:rowOff>
    </xdr:to>
    <xdr:sp macro="" textlink="">
      <xdr:nvSpPr>
        <xdr:cNvPr id="50" name="Left Brace 49">
          <a:extLst>
            <a:ext uri="{FF2B5EF4-FFF2-40B4-BE49-F238E27FC236}">
              <a16:creationId xmlns:a16="http://schemas.microsoft.com/office/drawing/2014/main" id="{00000000-0008-0000-0000-000032000000}"/>
            </a:ext>
          </a:extLst>
        </xdr:cNvPr>
        <xdr:cNvSpPr/>
      </xdr:nvSpPr>
      <xdr:spPr>
        <a:xfrm>
          <a:off x="6391275" y="27346275"/>
          <a:ext cx="266700" cy="428625"/>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409575</xdr:colOff>
      <xdr:row>173</xdr:row>
      <xdr:rowOff>38100</xdr:rowOff>
    </xdr:from>
    <xdr:to>
      <xdr:col>10</xdr:col>
      <xdr:colOff>714375</xdr:colOff>
      <xdr:row>177</xdr:row>
      <xdr:rowOff>133350</xdr:rowOff>
    </xdr:to>
    <xdr:sp macro="" textlink="">
      <xdr:nvSpPr>
        <xdr:cNvPr id="52" name="Left Brace 51">
          <a:extLst>
            <a:ext uri="{FF2B5EF4-FFF2-40B4-BE49-F238E27FC236}">
              <a16:creationId xmlns:a16="http://schemas.microsoft.com/office/drawing/2014/main" id="{00000000-0008-0000-0000-000034000000}"/>
            </a:ext>
          </a:extLst>
        </xdr:cNvPr>
        <xdr:cNvSpPr/>
      </xdr:nvSpPr>
      <xdr:spPr>
        <a:xfrm>
          <a:off x="2381250" y="29737050"/>
          <a:ext cx="304800" cy="742950"/>
        </a:xfrm>
        <a:prstGeom prst="leftBrace">
          <a:avLst/>
        </a:prstGeom>
        <a:noFill/>
        <a:ln w="158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oneCellAnchor>
    <xdr:from>
      <xdr:col>6</xdr:col>
      <xdr:colOff>666750</xdr:colOff>
      <xdr:row>154</xdr:row>
      <xdr:rowOff>133350</xdr:rowOff>
    </xdr:from>
    <xdr:ext cx="239553" cy="254557"/>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924425" y="28441650"/>
          <a:ext cx="23955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solidFill>
                <a:schemeClr val="bg1"/>
              </a:solidFill>
              <a:latin typeface="Arial" panose="020B0604020202020204" pitchFamily="34" charset="0"/>
              <a:cs typeface="Arial" panose="020B0604020202020204" pitchFamily="34" charset="0"/>
            </a:rPr>
            <a:t>*</a:t>
          </a:r>
        </a:p>
      </xdr:txBody>
    </xdr:sp>
    <xdr:clientData/>
  </xdr:oneCellAnchor>
  <xdr:oneCellAnchor>
    <xdr:from>
      <xdr:col>8</xdr:col>
      <xdr:colOff>657225</xdr:colOff>
      <xdr:row>154</xdr:row>
      <xdr:rowOff>133350</xdr:rowOff>
    </xdr:from>
    <xdr:ext cx="294440" cy="254557"/>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6438900" y="28441650"/>
          <a:ext cx="29444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solidFill>
                <a:schemeClr val="bg1"/>
              </a:solidFill>
              <a:latin typeface="Arial" panose="020B0604020202020204" pitchFamily="34" charset="0"/>
              <a:cs typeface="Arial" panose="020B0604020202020204" pitchFamily="34" charset="0"/>
            </a:rPr>
            <a:t>**</a:t>
          </a:r>
        </a:p>
      </xdr:txBody>
    </xdr:sp>
    <xdr:clientData/>
  </xdr:oneCellAnchor>
  <xdr:oneCellAnchor>
    <xdr:from>
      <xdr:col>6</xdr:col>
      <xdr:colOff>657225</xdr:colOff>
      <xdr:row>142</xdr:row>
      <xdr:rowOff>133350</xdr:rowOff>
    </xdr:from>
    <xdr:ext cx="239553" cy="254557"/>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4914900" y="26393775"/>
          <a:ext cx="23955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solidFill>
                <a:schemeClr val="bg1"/>
              </a:solidFill>
              <a:latin typeface="Arial" panose="020B0604020202020204" pitchFamily="34" charset="0"/>
              <a:cs typeface="Arial" panose="020B0604020202020204" pitchFamily="34" charset="0"/>
            </a:rPr>
            <a:t>*</a:t>
          </a:r>
        </a:p>
      </xdr:txBody>
    </xdr:sp>
    <xdr:clientData/>
  </xdr:oneCellAnchor>
  <xdr:oneCellAnchor>
    <xdr:from>
      <xdr:col>8</xdr:col>
      <xdr:colOff>657225</xdr:colOff>
      <xdr:row>142</xdr:row>
      <xdr:rowOff>133350</xdr:rowOff>
    </xdr:from>
    <xdr:ext cx="294440" cy="254557"/>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6438900" y="26393775"/>
          <a:ext cx="29444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solidFill>
                <a:schemeClr val="bg1"/>
              </a:solidFill>
              <a:latin typeface="Arial" panose="020B0604020202020204" pitchFamily="34" charset="0"/>
              <a:cs typeface="Arial" panose="020B0604020202020204" pitchFamily="34" charset="0"/>
            </a:rPr>
            <a:t>**</a:t>
          </a:r>
        </a:p>
      </xdr:txBody>
    </xdr:sp>
    <xdr:clientData/>
  </xdr:oneCellAnchor>
  <xdr:oneCellAnchor>
    <xdr:from>
      <xdr:col>5</xdr:col>
      <xdr:colOff>676275</xdr:colOff>
      <xdr:row>130</xdr:row>
      <xdr:rowOff>104775</xdr:rowOff>
    </xdr:from>
    <xdr:ext cx="239553" cy="254557"/>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4171950" y="24345900"/>
          <a:ext cx="23955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solidFill>
                <a:schemeClr val="bg1"/>
              </a:solidFill>
              <a:latin typeface="Arial" panose="020B0604020202020204" pitchFamily="34" charset="0"/>
              <a:cs typeface="Arial" panose="020B0604020202020204" pitchFamily="34" charset="0"/>
            </a:rPr>
            <a:t>*</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3</xdr:col>
      <xdr:colOff>0</xdr:colOff>
      <xdr:row>29</xdr:row>
      <xdr:rowOff>0</xdr:rowOff>
    </xdr:from>
    <xdr:to>
      <xdr:col>5</xdr:col>
      <xdr:colOff>714375</xdr:colOff>
      <xdr:row>34</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2533650" y="43338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29</xdr:row>
      <xdr:rowOff>0</xdr:rowOff>
    </xdr:from>
    <xdr:to>
      <xdr:col>5</xdr:col>
      <xdr:colOff>714375</xdr:colOff>
      <xdr:row>34</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533650" y="4305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29</xdr:row>
      <xdr:rowOff>0</xdr:rowOff>
    </xdr:from>
    <xdr:to>
      <xdr:col>6</xdr:col>
      <xdr:colOff>714375</xdr:colOff>
      <xdr:row>34</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3267075" y="4305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590550</xdr:colOff>
      <xdr:row>27</xdr:row>
      <xdr:rowOff>57150</xdr:rowOff>
    </xdr:from>
    <xdr:to>
      <xdr:col>6</xdr:col>
      <xdr:colOff>571500</xdr:colOff>
      <xdr:row>32</xdr:row>
      <xdr:rowOff>114300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3124200" y="40386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209550</xdr:colOff>
      <xdr:row>29</xdr:row>
      <xdr:rowOff>133350</xdr:rowOff>
    </xdr:from>
    <xdr:to>
      <xdr:col>7</xdr:col>
      <xdr:colOff>190500</xdr:colOff>
      <xdr:row>35</xdr:row>
      <xdr:rowOff>28575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3476625" y="44386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57150</xdr:colOff>
      <xdr:row>28</xdr:row>
      <xdr:rowOff>104775</xdr:rowOff>
    </xdr:from>
    <xdr:to>
      <xdr:col>6</xdr:col>
      <xdr:colOff>38100</xdr:colOff>
      <xdr:row>34</xdr:row>
      <xdr:rowOff>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2590800" y="42481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361950</xdr:colOff>
      <xdr:row>29</xdr:row>
      <xdr:rowOff>114300</xdr:rowOff>
    </xdr:from>
    <xdr:to>
      <xdr:col>5</xdr:col>
      <xdr:colOff>342900</xdr:colOff>
      <xdr:row>35</xdr:row>
      <xdr:rowOff>9525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2162175" y="44196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685800</xdr:colOff>
      <xdr:row>29</xdr:row>
      <xdr:rowOff>95250</xdr:rowOff>
    </xdr:from>
    <xdr:to>
      <xdr:col>5</xdr:col>
      <xdr:colOff>657225</xdr:colOff>
      <xdr:row>34</xdr:row>
      <xdr:rowOff>152400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2495550" y="45434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476250</xdr:colOff>
      <xdr:row>30</xdr:row>
      <xdr:rowOff>9525</xdr:rowOff>
    </xdr:from>
    <xdr:to>
      <xdr:col>5</xdr:col>
      <xdr:colOff>457200</xdr:colOff>
      <xdr:row>35</xdr:row>
      <xdr:rowOff>66675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2276475" y="44767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438150</xdr:colOff>
      <xdr:row>29</xdr:row>
      <xdr:rowOff>152400</xdr:rowOff>
    </xdr:from>
    <xdr:to>
      <xdr:col>5</xdr:col>
      <xdr:colOff>419100</xdr:colOff>
      <xdr:row>35</xdr:row>
      <xdr:rowOff>47625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2238375" y="44577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31</xdr:row>
      <xdr:rowOff>0</xdr:rowOff>
    </xdr:from>
    <xdr:to>
      <xdr:col>5</xdr:col>
      <xdr:colOff>714375</xdr:colOff>
      <xdr:row>36</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2533650" y="46291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238125</xdr:colOff>
      <xdr:row>31</xdr:row>
      <xdr:rowOff>95250</xdr:rowOff>
    </xdr:from>
    <xdr:to>
      <xdr:col>6</xdr:col>
      <xdr:colOff>219075</xdr:colOff>
      <xdr:row>36</xdr:row>
      <xdr:rowOff>152400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2771775" y="47244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0</xdr:colOff>
      <xdr:row>33</xdr:row>
      <xdr:rowOff>0</xdr:rowOff>
    </xdr:from>
    <xdr:to>
      <xdr:col>6</xdr:col>
      <xdr:colOff>38100</xdr:colOff>
      <xdr:row>38</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2495550" y="51054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2533650" y="44481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2533650" y="46291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2533650" y="44481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2533650" y="4686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E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F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0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676275</xdr:colOff>
      <xdr:row>37</xdr:row>
      <xdr:rowOff>38100</xdr:rowOff>
    </xdr:from>
    <xdr:to>
      <xdr:col>4</xdr:col>
      <xdr:colOff>657225</xdr:colOff>
      <xdr:row>42</xdr:row>
      <xdr:rowOff>95250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100-000003000000}"/>
            </a:ext>
          </a:extLst>
        </xdr:cNvPr>
        <xdr:cNvSpPr/>
      </xdr:nvSpPr>
      <xdr:spPr>
        <a:xfrm>
          <a:off x="1743075" y="56388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30</xdr:row>
      <xdr:rowOff>0</xdr:rowOff>
    </xdr:from>
    <xdr:to>
      <xdr:col>6</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3267075"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3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4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6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700-000003000000}"/>
            </a:ext>
          </a:extLst>
        </xdr:cNvPr>
        <xdr:cNvSpPr/>
      </xdr:nvSpPr>
      <xdr:spPr>
        <a:xfrm>
          <a:off x="2533650" y="44767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8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695325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900-000003000000}"/>
            </a:ext>
          </a:extLst>
        </xdr:cNvPr>
        <xdr:cNvSpPr/>
      </xdr:nvSpPr>
      <xdr:spPr>
        <a:xfrm>
          <a:off x="255270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A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B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390525</xdr:colOff>
      <xdr:row>30</xdr:row>
      <xdr:rowOff>133350</xdr:rowOff>
    </xdr:from>
    <xdr:to>
      <xdr:col>4</xdr:col>
      <xdr:colOff>371475</xdr:colOff>
      <xdr:row>36</xdr:row>
      <xdr:rowOff>28575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C00-000003000000}"/>
            </a:ext>
          </a:extLst>
        </xdr:cNvPr>
        <xdr:cNvSpPr/>
      </xdr:nvSpPr>
      <xdr:spPr>
        <a:xfrm>
          <a:off x="1457325" y="46005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2</xdr:col>
      <xdr:colOff>47625</xdr:colOff>
      <xdr:row>32</xdr:row>
      <xdr:rowOff>85725</xdr:rowOff>
    </xdr:from>
    <xdr:to>
      <xdr:col>5</xdr:col>
      <xdr:colOff>28575</xdr:colOff>
      <xdr:row>37</xdr:row>
      <xdr:rowOff>142875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1847850" y="48768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F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3</xdr:col>
      <xdr:colOff>0</xdr:colOff>
      <xdr:row>32</xdr:row>
      <xdr:rowOff>0</xdr:rowOff>
    </xdr:from>
    <xdr:to>
      <xdr:col>5</xdr:col>
      <xdr:colOff>714375</xdr:colOff>
      <xdr:row>37</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3000-000003000000}"/>
            </a:ext>
          </a:extLst>
        </xdr:cNvPr>
        <xdr:cNvSpPr/>
      </xdr:nvSpPr>
      <xdr:spPr>
        <a:xfrm>
          <a:off x="2533650" y="47910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714375</xdr:colOff>
      <xdr:row>34</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800225" y="4305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3</xdr:col>
      <xdr:colOff>0</xdr:colOff>
      <xdr:row>31</xdr:row>
      <xdr:rowOff>0</xdr:rowOff>
    </xdr:from>
    <xdr:to>
      <xdr:col>5</xdr:col>
      <xdr:colOff>714375</xdr:colOff>
      <xdr:row>36</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3100-000003000000}"/>
            </a:ext>
          </a:extLst>
        </xdr:cNvPr>
        <xdr:cNvSpPr/>
      </xdr:nvSpPr>
      <xdr:spPr>
        <a:xfrm>
          <a:off x="2533650" y="46291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31</xdr:row>
      <xdr:rowOff>0</xdr:rowOff>
    </xdr:from>
    <xdr:to>
      <xdr:col>6</xdr:col>
      <xdr:colOff>714375</xdr:colOff>
      <xdr:row>36</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3267075" y="48101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31</xdr:row>
      <xdr:rowOff>161924</xdr:rowOff>
    </xdr:from>
    <xdr:to>
      <xdr:col>6</xdr:col>
      <xdr:colOff>714375</xdr:colOff>
      <xdr:row>37</xdr:row>
      <xdr:rowOff>57149</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300-000004000000}"/>
            </a:ext>
          </a:extLst>
        </xdr:cNvPr>
        <xdr:cNvSpPr/>
      </xdr:nvSpPr>
      <xdr:spPr>
        <a:xfrm>
          <a:off x="3267075" y="4791074"/>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714375</xdr:colOff>
      <xdr:row>34</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400-000004000000}"/>
            </a:ext>
          </a:extLst>
        </xdr:cNvPr>
        <xdr:cNvSpPr/>
      </xdr:nvSpPr>
      <xdr:spPr>
        <a:xfrm>
          <a:off x="1800225" y="43148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2</xdr:col>
      <xdr:colOff>0</xdr:colOff>
      <xdr:row>27</xdr:row>
      <xdr:rowOff>0</xdr:rowOff>
    </xdr:from>
    <xdr:to>
      <xdr:col>4</xdr:col>
      <xdr:colOff>714375</xdr:colOff>
      <xdr:row>32</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500-000004000000}"/>
            </a:ext>
          </a:extLst>
        </xdr:cNvPr>
        <xdr:cNvSpPr/>
      </xdr:nvSpPr>
      <xdr:spPr>
        <a:xfrm>
          <a:off x="1800225" y="39814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3</xdr:col>
      <xdr:colOff>0</xdr:colOff>
      <xdr:row>28</xdr:row>
      <xdr:rowOff>0</xdr:rowOff>
    </xdr:from>
    <xdr:to>
      <xdr:col>5</xdr:col>
      <xdr:colOff>714375</xdr:colOff>
      <xdr:row>33</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600-000004000000}"/>
            </a:ext>
          </a:extLst>
        </xdr:cNvPr>
        <xdr:cNvSpPr/>
      </xdr:nvSpPr>
      <xdr:spPr>
        <a:xfrm>
          <a:off x="2533650" y="41433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xdr:col>
      <xdr:colOff>0</xdr:colOff>
      <xdr:row>27</xdr:row>
      <xdr:rowOff>0</xdr:rowOff>
    </xdr:from>
    <xdr:to>
      <xdr:col>3</xdr:col>
      <xdr:colOff>714375</xdr:colOff>
      <xdr:row>32</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700-000004000000}"/>
            </a:ext>
          </a:extLst>
        </xdr:cNvPr>
        <xdr:cNvSpPr/>
      </xdr:nvSpPr>
      <xdr:spPr>
        <a:xfrm>
          <a:off x="1066800" y="39909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714375</xdr:colOff>
      <xdr:row>34</xdr:row>
      <xdr:rowOff>57150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3800-000005000000}"/>
            </a:ext>
          </a:extLst>
        </xdr:cNvPr>
        <xdr:cNvSpPr/>
      </xdr:nvSpPr>
      <xdr:spPr>
        <a:xfrm>
          <a:off x="1800225" y="43243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2</xdr:col>
      <xdr:colOff>0</xdr:colOff>
      <xdr:row>28</xdr:row>
      <xdr:rowOff>0</xdr:rowOff>
    </xdr:from>
    <xdr:to>
      <xdr:col>4</xdr:col>
      <xdr:colOff>714375</xdr:colOff>
      <xdr:row>33</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900-000004000000}"/>
            </a:ext>
          </a:extLst>
        </xdr:cNvPr>
        <xdr:cNvSpPr/>
      </xdr:nvSpPr>
      <xdr:spPr>
        <a:xfrm>
          <a:off x="1800225" y="41433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2</xdr:col>
      <xdr:colOff>0</xdr:colOff>
      <xdr:row>28</xdr:row>
      <xdr:rowOff>0</xdr:rowOff>
    </xdr:from>
    <xdr:to>
      <xdr:col>4</xdr:col>
      <xdr:colOff>714375</xdr:colOff>
      <xdr:row>33</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A00-000004000000}"/>
            </a:ext>
          </a:extLst>
        </xdr:cNvPr>
        <xdr:cNvSpPr/>
      </xdr:nvSpPr>
      <xdr:spPr>
        <a:xfrm>
          <a:off x="1800225" y="41433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31</xdr:row>
      <xdr:rowOff>0</xdr:rowOff>
    </xdr:from>
    <xdr:to>
      <xdr:col>5</xdr:col>
      <xdr:colOff>714375</xdr:colOff>
      <xdr:row>36</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2533650" y="46291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B00-000004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3C00-000005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3</xdr:col>
      <xdr:colOff>0</xdr:colOff>
      <xdr:row>29</xdr:row>
      <xdr:rowOff>0</xdr:rowOff>
    </xdr:from>
    <xdr:to>
      <xdr:col>5</xdr:col>
      <xdr:colOff>714375</xdr:colOff>
      <xdr:row>34</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D00-000004000000}"/>
            </a:ext>
          </a:extLst>
        </xdr:cNvPr>
        <xdr:cNvSpPr/>
      </xdr:nvSpPr>
      <xdr:spPr>
        <a:xfrm>
          <a:off x="2533650" y="4305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3</xdr:col>
      <xdr:colOff>0</xdr:colOff>
      <xdr:row>31</xdr:row>
      <xdr:rowOff>0</xdr:rowOff>
    </xdr:from>
    <xdr:to>
      <xdr:col>5</xdr:col>
      <xdr:colOff>714375</xdr:colOff>
      <xdr:row>36</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E00-000004000000}"/>
            </a:ext>
          </a:extLst>
        </xdr:cNvPr>
        <xdr:cNvSpPr/>
      </xdr:nvSpPr>
      <xdr:spPr>
        <a:xfrm>
          <a:off x="2533650" y="46291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3</xdr:col>
      <xdr:colOff>0</xdr:colOff>
      <xdr:row>32</xdr:row>
      <xdr:rowOff>0</xdr:rowOff>
    </xdr:from>
    <xdr:to>
      <xdr:col>5</xdr:col>
      <xdr:colOff>714375</xdr:colOff>
      <xdr:row>37</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3F00-000004000000}"/>
            </a:ext>
          </a:extLst>
        </xdr:cNvPr>
        <xdr:cNvSpPr/>
      </xdr:nvSpPr>
      <xdr:spPr>
        <a:xfrm>
          <a:off x="2533650" y="479107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3</xdr:col>
      <xdr:colOff>180975</xdr:colOff>
      <xdr:row>32</xdr:row>
      <xdr:rowOff>66675</xdr:rowOff>
    </xdr:from>
    <xdr:to>
      <xdr:col>6</xdr:col>
      <xdr:colOff>161925</xdr:colOff>
      <xdr:row>37</xdr:row>
      <xdr:rowOff>123825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4000-000003000000}"/>
            </a:ext>
          </a:extLst>
        </xdr:cNvPr>
        <xdr:cNvSpPr/>
      </xdr:nvSpPr>
      <xdr:spPr>
        <a:xfrm>
          <a:off x="2714625" y="48577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29</xdr:row>
      <xdr:rowOff>0</xdr:rowOff>
    </xdr:from>
    <xdr:to>
      <xdr:col>6</xdr:col>
      <xdr:colOff>714375</xdr:colOff>
      <xdr:row>34</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4100-000003000000}"/>
            </a:ext>
          </a:extLst>
        </xdr:cNvPr>
        <xdr:cNvSpPr/>
      </xdr:nvSpPr>
      <xdr:spPr>
        <a:xfrm>
          <a:off x="3267075" y="4305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3</xdr:col>
      <xdr:colOff>0</xdr:colOff>
      <xdr:row>30</xdr:row>
      <xdr:rowOff>0</xdr:rowOff>
    </xdr:from>
    <xdr:to>
      <xdr:col>5</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4200-000003000000}"/>
            </a:ext>
          </a:extLst>
        </xdr:cNvPr>
        <xdr:cNvSpPr/>
      </xdr:nvSpPr>
      <xdr:spPr>
        <a:xfrm>
          <a:off x="2533650"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3</xdr:col>
      <xdr:colOff>619125</xdr:colOff>
      <xdr:row>28</xdr:row>
      <xdr:rowOff>95250</xdr:rowOff>
    </xdr:from>
    <xdr:to>
      <xdr:col>6</xdr:col>
      <xdr:colOff>600075</xdr:colOff>
      <xdr:row>33</xdr:row>
      <xdr:rowOff>152400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4300-000003000000}"/>
            </a:ext>
          </a:extLst>
        </xdr:cNvPr>
        <xdr:cNvSpPr/>
      </xdr:nvSpPr>
      <xdr:spPr>
        <a:xfrm>
          <a:off x="3152775" y="42386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30</xdr:row>
      <xdr:rowOff>0</xdr:rowOff>
    </xdr:from>
    <xdr:to>
      <xdr:col>6</xdr:col>
      <xdr:colOff>714375</xdr:colOff>
      <xdr:row>35</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4400-000003000000}"/>
            </a:ext>
          </a:extLst>
        </xdr:cNvPr>
        <xdr:cNvSpPr/>
      </xdr:nvSpPr>
      <xdr:spPr>
        <a:xfrm>
          <a:off x="3267075"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27</xdr:row>
      <xdr:rowOff>0</xdr:rowOff>
    </xdr:from>
    <xdr:to>
      <xdr:col>4</xdr:col>
      <xdr:colOff>714375</xdr:colOff>
      <xdr:row>32</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800225" y="398145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2</xdr:col>
      <xdr:colOff>0</xdr:colOff>
      <xdr:row>30</xdr:row>
      <xdr:rowOff>0</xdr:rowOff>
    </xdr:from>
    <xdr:to>
      <xdr:col>4</xdr:col>
      <xdr:colOff>714375</xdr:colOff>
      <xdr:row>35</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4500-000004000000}"/>
            </a:ext>
          </a:extLst>
        </xdr:cNvPr>
        <xdr:cNvSpPr/>
      </xdr:nvSpPr>
      <xdr:spPr>
        <a:xfrm>
          <a:off x="1800225" y="4467225"/>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71.xml><?xml version="1.0" encoding="utf-8"?>
<xdr:wsDr xmlns:xdr="http://schemas.openxmlformats.org/drawingml/2006/spreadsheetDrawing" xmlns:a="http://schemas.openxmlformats.org/drawingml/2006/main">
  <xdr:oneCellAnchor>
    <xdr:from>
      <xdr:col>5</xdr:col>
      <xdr:colOff>392905</xdr:colOff>
      <xdr:row>27</xdr:row>
      <xdr:rowOff>11904</xdr:rowOff>
    </xdr:from>
    <xdr:ext cx="3131345" cy="530658"/>
    <xdr:sp macro="" textlink="">
      <xdr:nvSpPr>
        <xdr:cNvPr id="2" name="TextBox 1">
          <a:extLst>
            <a:ext uri="{FF2B5EF4-FFF2-40B4-BE49-F238E27FC236}">
              <a16:creationId xmlns:a16="http://schemas.microsoft.com/office/drawing/2014/main" id="{00000000-0008-0000-5000-000002000000}"/>
            </a:ext>
          </a:extLst>
        </xdr:cNvPr>
        <xdr:cNvSpPr txBox="1"/>
      </xdr:nvSpPr>
      <xdr:spPr>
        <a:xfrm>
          <a:off x="4441030" y="4512467"/>
          <a:ext cx="3131345" cy="530658"/>
        </a:xfrm>
        <a:prstGeom prst="rect">
          <a:avLst/>
        </a:prstGeom>
        <a:solidFill>
          <a:schemeClr val="tx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solidFill>
                <a:schemeClr val="bg1"/>
              </a:solidFill>
            </a:rPr>
            <a:t>2018: Switched to copying values only instead of linking</a:t>
          </a:r>
          <a:r>
            <a:rPr lang="en-US" sz="1400" b="1" baseline="0">
              <a:solidFill>
                <a:schemeClr val="bg1"/>
              </a:solidFill>
            </a:rPr>
            <a:t> to other workbook</a:t>
          </a:r>
          <a:endParaRPr lang="en-US" sz="1400" b="1">
            <a:solidFill>
              <a:schemeClr val="bg1"/>
            </a:solidFill>
          </a:endParaRPr>
        </a:p>
      </xdr:txBody>
    </xdr:sp>
    <xdr:clientData/>
  </xdr:oneCellAnchor>
  <xdr:oneCellAnchor>
    <xdr:from>
      <xdr:col>14</xdr:col>
      <xdr:colOff>285750</xdr:colOff>
      <xdr:row>13</xdr:row>
      <xdr:rowOff>35718</xdr:rowOff>
    </xdr:from>
    <xdr:ext cx="3262312" cy="1488281"/>
    <xdr:sp macro="" textlink="">
      <xdr:nvSpPr>
        <xdr:cNvPr id="3" name="TextBox 2">
          <a:extLst>
            <a:ext uri="{FF2B5EF4-FFF2-40B4-BE49-F238E27FC236}">
              <a16:creationId xmlns:a16="http://schemas.microsoft.com/office/drawing/2014/main" id="{00000000-0008-0000-5000-000003000000}"/>
            </a:ext>
          </a:extLst>
        </xdr:cNvPr>
        <xdr:cNvSpPr txBox="1"/>
      </xdr:nvSpPr>
      <xdr:spPr>
        <a:xfrm>
          <a:off x="11870531" y="2202656"/>
          <a:ext cx="3262312" cy="1488281"/>
        </a:xfrm>
        <a:prstGeom prst="rect">
          <a:avLst/>
        </a:prstGeom>
        <a:solidFill>
          <a:schemeClr val="tx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solidFill>
                <a:schemeClr val="bg1"/>
              </a:solidFill>
            </a:rPr>
            <a:t>2018: No longer calculated manually;</a:t>
          </a:r>
        </a:p>
        <a:p>
          <a:r>
            <a:rPr lang="en-US" sz="1400" b="1">
              <a:solidFill>
                <a:schemeClr val="bg1"/>
              </a:solidFill>
            </a:rPr>
            <a:t>Insert column</a:t>
          </a:r>
          <a:r>
            <a:rPr lang="en-US" sz="1400" b="1" baseline="0">
              <a:solidFill>
                <a:schemeClr val="bg1"/>
              </a:solidFill>
            </a:rPr>
            <a:t> to right of each column (K,L,&amp;M), copy cells over to advance to next year. Delete old column.</a:t>
          </a:r>
        </a:p>
        <a:p>
          <a:r>
            <a:rPr lang="en-US" sz="1400" b="1" baseline="0">
              <a:solidFill>
                <a:schemeClr val="bg1"/>
              </a:solidFill>
            </a:rPr>
            <a:t>Also added IBEW for Total BLS</a:t>
          </a:r>
          <a:endParaRPr lang="en-US" sz="1400" b="1">
            <a:solidFill>
              <a:schemeClr val="bg1"/>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714375</xdr:colOff>
      <xdr:row>34</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800225" y="4305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714375</xdr:colOff>
      <xdr:row>34</xdr:row>
      <xdr:rowOff>57150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800225" y="4305300"/>
          <a:ext cx="2181225" cy="8667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ysClr val="windowText" lastClr="000000"/>
              </a:solidFill>
            </a:rPr>
            <a:t>Navigate</a:t>
          </a:r>
          <a:r>
            <a:rPr lang="en-US" sz="2000" b="1" baseline="0">
              <a:solidFill>
                <a:sysClr val="windowText" lastClr="000000"/>
              </a:solidFill>
            </a:rPr>
            <a:t> to </a:t>
          </a:r>
          <a:r>
            <a:rPr lang="en-US" sz="2000" b="1">
              <a:solidFill>
                <a:sysClr val="windowText" lastClr="000000"/>
              </a:solidFill>
            </a:rPr>
            <a:t>NATIONAL tab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U774"/>
  <sheetViews>
    <sheetView tabSelected="1" zoomScaleNormal="100" workbookViewId="0">
      <selection activeCell="Q11" sqref="Q11"/>
    </sheetView>
  </sheetViews>
  <sheetFormatPr defaultColWidth="1.7109375" defaultRowHeight="12.75" x14ac:dyDescent="0.2"/>
  <cols>
    <col min="1" max="1" width="1.7109375" style="96"/>
    <col min="2" max="2" width="16.42578125" style="2" customWidth="1"/>
    <col min="3" max="4" width="11.42578125" style="2" customWidth="1"/>
    <col min="5" max="12" width="11.42578125" customWidth="1"/>
    <col min="13" max="13" width="11.42578125" style="2" customWidth="1"/>
    <col min="14" max="15" width="10.140625" style="2" bestFit="1" customWidth="1"/>
    <col min="16" max="17" width="10.140625" style="2" customWidth="1"/>
    <col min="18" max="18" width="7" style="2" customWidth="1"/>
    <col min="19" max="19" width="10.140625" style="2" bestFit="1" customWidth="1"/>
    <col min="20" max="20" width="6.85546875" style="2" bestFit="1" customWidth="1"/>
    <col min="21" max="21" width="5.7109375" style="2" customWidth="1"/>
    <col min="22" max="22" width="9.140625" style="2" bestFit="1" customWidth="1"/>
    <col min="23" max="23" width="7.85546875" style="2" bestFit="1" customWidth="1"/>
    <col min="24" max="24" width="5.7109375" style="2" customWidth="1"/>
    <col min="25" max="25" width="9.85546875" style="2" customWidth="1"/>
    <col min="26" max="56" width="5.7109375" style="2" customWidth="1"/>
    <col min="57" max="57" width="10.140625" style="2" bestFit="1" customWidth="1"/>
    <col min="58" max="58" width="11.28515625" style="2" bestFit="1" customWidth="1"/>
    <col min="59" max="59" width="7" style="2" bestFit="1" customWidth="1"/>
    <col min="60" max="61" width="5.5703125" style="2" bestFit="1" customWidth="1"/>
    <col min="62" max="63" width="6.28515625" style="2" bestFit="1" customWidth="1"/>
    <col min="64" max="64" width="5.85546875" style="2" bestFit="1" customWidth="1"/>
    <col min="65" max="67" width="5.5703125" style="2" bestFit="1" customWidth="1"/>
    <col min="68" max="68" width="5.85546875" style="2" customWidth="1"/>
    <col min="69" max="70" width="6.28515625" style="2" bestFit="1" customWidth="1"/>
    <col min="71" max="72" width="5.5703125" style="2" bestFit="1" customWidth="1"/>
    <col min="73" max="73" width="6.28515625" style="2" bestFit="1" customWidth="1"/>
    <col min="74" max="16384" width="1.7109375" style="2"/>
  </cols>
  <sheetData>
    <row r="1" spans="2:23" ht="21" thickBot="1" x14ac:dyDescent="0.35">
      <c r="B1" s="98" t="s">
        <v>117</v>
      </c>
      <c r="C1" s="99"/>
      <c r="D1" s="99"/>
      <c r="E1" s="100"/>
      <c r="F1" s="100"/>
      <c r="G1" s="100"/>
      <c r="H1" s="100"/>
      <c r="I1" s="100"/>
      <c r="J1" s="100"/>
      <c r="K1" s="100"/>
      <c r="L1" s="100"/>
      <c r="M1" s="100"/>
      <c r="N1" s="105"/>
      <c r="O1" s="105"/>
      <c r="P1" s="105"/>
      <c r="Q1" s="105"/>
      <c r="R1" s="105">
        <v>1</v>
      </c>
    </row>
    <row r="2" spans="2:23" ht="16.5" customHeight="1" thickTop="1" x14ac:dyDescent="0.3">
      <c r="B2" s="124"/>
      <c r="C2" s="94"/>
      <c r="D2" s="94"/>
      <c r="E2" s="125"/>
      <c r="F2" s="125"/>
      <c r="G2" s="125"/>
      <c r="H2" s="125"/>
      <c r="I2" s="125"/>
      <c r="J2" s="125"/>
      <c r="K2" s="125"/>
      <c r="L2" s="125"/>
      <c r="M2" s="125"/>
      <c r="N2" s="104"/>
      <c r="O2" s="104"/>
      <c r="P2" s="104"/>
      <c r="Q2" s="104"/>
      <c r="R2" s="96"/>
    </row>
    <row r="3" spans="2:23" ht="17.25" thickBot="1" x14ac:dyDescent="0.3">
      <c r="B3" s="29" t="s">
        <v>133</v>
      </c>
      <c r="C3" s="30"/>
      <c r="D3" s="30"/>
      <c r="E3" s="125"/>
      <c r="F3" s="32" t="s">
        <v>86</v>
      </c>
      <c r="G3" s="31"/>
      <c r="H3" s="31"/>
      <c r="I3" s="31"/>
      <c r="J3" s="31"/>
      <c r="K3" s="31"/>
      <c r="L3" s="31"/>
      <c r="M3" s="125"/>
      <c r="N3" s="104"/>
      <c r="O3" s="104"/>
      <c r="P3" s="104"/>
      <c r="Q3" s="104"/>
      <c r="R3" s="96"/>
      <c r="U3" s="221" t="s">
        <v>126</v>
      </c>
      <c r="V3" s="221"/>
      <c r="W3" s="221"/>
    </row>
    <row r="4" spans="2:23" ht="17.25" customHeight="1" thickTop="1" x14ac:dyDescent="0.25">
      <c r="B4" s="126"/>
      <c r="C4" s="38"/>
      <c r="D4" s="38"/>
      <c r="E4" s="125"/>
      <c r="F4" s="226" t="s">
        <v>134</v>
      </c>
      <c r="G4" s="226"/>
      <c r="H4" s="226"/>
      <c r="I4" s="226"/>
      <c r="J4" s="226"/>
      <c r="K4" s="226"/>
      <c r="L4" s="226"/>
      <c r="M4" s="125"/>
      <c r="N4" s="104"/>
      <c r="O4" s="104"/>
      <c r="P4" s="104"/>
      <c r="Q4" s="104"/>
      <c r="R4" s="96"/>
    </row>
    <row r="5" spans="2:23" ht="15" customHeight="1" x14ac:dyDescent="0.2">
      <c r="B5" s="228" t="s">
        <v>255</v>
      </c>
      <c r="C5" s="228"/>
      <c r="D5" s="228"/>
      <c r="E5" s="125"/>
      <c r="F5" s="36"/>
      <c r="G5" s="36"/>
      <c r="H5" s="36"/>
      <c r="I5" s="36"/>
      <c r="J5" s="36"/>
      <c r="K5" s="36"/>
      <c r="L5" s="36"/>
      <c r="M5" s="125"/>
      <c r="N5" s="104"/>
      <c r="O5" s="104"/>
      <c r="P5" s="104"/>
      <c r="Q5" s="104"/>
      <c r="R5" s="96"/>
    </row>
    <row r="6" spans="2:23" ht="14.25" customHeight="1" x14ac:dyDescent="0.2">
      <c r="B6" s="228"/>
      <c r="C6" s="228"/>
      <c r="D6" s="228"/>
      <c r="E6" s="125"/>
      <c r="F6" s="36"/>
      <c r="G6" s="36"/>
      <c r="H6" s="36"/>
      <c r="I6" s="36"/>
      <c r="J6" s="36"/>
      <c r="K6" s="36"/>
      <c r="L6" s="36"/>
      <c r="M6" s="125"/>
      <c r="N6" s="104"/>
      <c r="O6" s="104"/>
      <c r="P6" s="104"/>
      <c r="Q6" s="104"/>
      <c r="R6" s="96"/>
    </row>
    <row r="7" spans="2:23" ht="14.25" x14ac:dyDescent="0.2">
      <c r="B7" s="228"/>
      <c r="C7" s="228"/>
      <c r="D7" s="228"/>
      <c r="E7" s="125"/>
      <c r="F7" s="125"/>
      <c r="G7" s="125"/>
      <c r="H7" s="125"/>
      <c r="I7" s="125"/>
      <c r="J7" s="125"/>
      <c r="K7" s="125"/>
      <c r="L7" s="125"/>
      <c r="M7" s="125"/>
      <c r="N7" s="104"/>
      <c r="O7" s="104"/>
      <c r="P7" s="104"/>
      <c r="Q7" s="104"/>
      <c r="R7" s="96"/>
    </row>
    <row r="8" spans="2:23" ht="14.25" x14ac:dyDescent="0.2">
      <c r="B8" s="228"/>
      <c r="C8" s="228"/>
      <c r="D8" s="228"/>
      <c r="E8" s="125"/>
      <c r="F8" s="125"/>
      <c r="G8" s="125"/>
      <c r="H8" s="125"/>
      <c r="I8" s="125"/>
      <c r="J8" s="125"/>
      <c r="K8" s="125"/>
      <c r="L8" s="125"/>
      <c r="M8" s="125"/>
      <c r="N8" s="104"/>
      <c r="O8" s="104"/>
      <c r="P8" s="104"/>
      <c r="Q8" s="104"/>
      <c r="R8" s="96"/>
    </row>
    <row r="9" spans="2:23" ht="14.25" x14ac:dyDescent="0.2">
      <c r="B9" s="228"/>
      <c r="C9" s="228"/>
      <c r="D9" s="228"/>
      <c r="E9" s="125"/>
      <c r="F9" s="125"/>
      <c r="G9" s="125"/>
      <c r="H9" s="125"/>
      <c r="I9" s="125"/>
      <c r="J9" s="125"/>
      <c r="K9" s="125"/>
      <c r="L9" s="125"/>
      <c r="M9" s="125"/>
      <c r="N9" s="104"/>
      <c r="O9" s="104"/>
      <c r="P9" s="104"/>
      <c r="Q9" s="104"/>
      <c r="R9" s="96"/>
    </row>
    <row r="10" spans="2:23" ht="25.5" customHeight="1" x14ac:dyDescent="0.2">
      <c r="B10" s="228"/>
      <c r="C10" s="228"/>
      <c r="D10" s="228"/>
      <c r="E10" s="125"/>
      <c r="F10" s="125"/>
      <c r="G10" s="125"/>
      <c r="H10" s="125"/>
      <c r="I10" s="125"/>
      <c r="J10" s="125"/>
      <c r="K10" s="125"/>
      <c r="L10" s="125"/>
      <c r="M10" s="125"/>
      <c r="N10" s="104"/>
      <c r="O10" s="104"/>
      <c r="P10" s="104"/>
      <c r="Q10" s="104"/>
      <c r="R10" s="96"/>
    </row>
    <row r="11" spans="2:23" ht="14.25" customHeight="1" x14ac:dyDescent="0.2">
      <c r="B11" s="225" t="s">
        <v>215</v>
      </c>
      <c r="C11" s="225"/>
      <c r="D11" s="225"/>
      <c r="E11" s="125"/>
      <c r="F11" s="125"/>
      <c r="G11" s="125"/>
      <c r="H11" s="125"/>
      <c r="I11" s="125"/>
      <c r="J11" s="125"/>
      <c r="K11" s="125"/>
      <c r="L11" s="125"/>
      <c r="M11" s="125"/>
      <c r="N11" s="104"/>
      <c r="O11" s="104"/>
      <c r="P11" s="104"/>
      <c r="Q11" s="104"/>
      <c r="R11" s="96"/>
    </row>
    <row r="12" spans="2:23" ht="14.25" x14ac:dyDescent="0.2">
      <c r="B12" s="225"/>
      <c r="C12" s="225"/>
      <c r="D12" s="225"/>
      <c r="E12" s="125"/>
      <c r="F12" s="125"/>
      <c r="G12" s="125"/>
      <c r="H12" s="125"/>
      <c r="I12" s="125"/>
      <c r="J12" s="125"/>
      <c r="K12" s="125"/>
      <c r="L12" s="125"/>
      <c r="M12" s="125"/>
      <c r="N12" s="104"/>
      <c r="O12" s="104"/>
      <c r="P12" s="104"/>
      <c r="Q12" s="104"/>
      <c r="R12" s="96"/>
    </row>
    <row r="13" spans="2:23" ht="14.25" x14ac:dyDescent="0.2">
      <c r="B13" s="225"/>
      <c r="C13" s="225"/>
      <c r="D13" s="225"/>
      <c r="E13" s="125"/>
      <c r="F13" s="125"/>
      <c r="G13" s="125"/>
      <c r="H13" s="125"/>
      <c r="I13" s="125"/>
      <c r="J13" s="125"/>
      <c r="K13" s="125"/>
      <c r="L13" s="125"/>
      <c r="M13" s="125"/>
      <c r="N13" s="104"/>
      <c r="O13" s="104"/>
      <c r="P13" s="104"/>
      <c r="Q13" s="104"/>
      <c r="R13" s="96"/>
    </row>
    <row r="14" spans="2:23" ht="14.25" x14ac:dyDescent="0.2">
      <c r="B14" s="225"/>
      <c r="C14" s="225"/>
      <c r="D14" s="225"/>
      <c r="E14" s="125"/>
      <c r="F14" s="125"/>
      <c r="G14" s="125"/>
      <c r="H14" s="125"/>
      <c r="I14" s="125"/>
      <c r="J14" s="125"/>
      <c r="K14" s="125"/>
      <c r="L14" s="125"/>
      <c r="M14" s="125"/>
      <c r="N14" s="104"/>
      <c r="O14" s="104"/>
      <c r="P14" s="104"/>
      <c r="Q14" s="104"/>
      <c r="R14" s="96"/>
    </row>
    <row r="15" spans="2:23" ht="14.25" x14ac:dyDescent="0.2">
      <c r="B15" s="225"/>
      <c r="C15" s="225"/>
      <c r="D15" s="225"/>
      <c r="E15" s="125"/>
      <c r="F15" s="125"/>
      <c r="G15" s="125"/>
      <c r="H15" s="125"/>
      <c r="I15" s="125"/>
      <c r="J15" s="125"/>
      <c r="K15" s="125"/>
      <c r="L15" s="125"/>
      <c r="M15" s="125"/>
      <c r="N15" s="104"/>
      <c r="O15" s="104"/>
      <c r="P15" s="104"/>
      <c r="Q15" s="104"/>
      <c r="R15" s="96"/>
    </row>
    <row r="16" spans="2:23" ht="15" customHeight="1" x14ac:dyDescent="0.2">
      <c r="B16" s="225"/>
      <c r="C16" s="225"/>
      <c r="D16" s="225"/>
      <c r="E16" s="125"/>
      <c r="F16" s="125"/>
      <c r="G16" s="125"/>
      <c r="H16" s="125"/>
      <c r="I16" s="125"/>
      <c r="J16" s="125"/>
      <c r="K16" s="125"/>
      <c r="L16" s="125"/>
      <c r="M16" s="125"/>
      <c r="N16" s="104"/>
      <c r="O16" s="104"/>
      <c r="P16" s="104"/>
      <c r="Q16" s="104"/>
      <c r="R16" s="96"/>
    </row>
    <row r="17" spans="2:18" ht="15" customHeight="1" x14ac:dyDescent="0.2">
      <c r="B17" s="225"/>
      <c r="C17" s="225"/>
      <c r="D17" s="225"/>
      <c r="E17" s="125"/>
      <c r="F17" s="125"/>
      <c r="G17" s="125"/>
      <c r="H17" s="125"/>
      <c r="I17" s="125"/>
      <c r="J17" s="125"/>
      <c r="K17" s="125"/>
      <c r="L17" s="125"/>
      <c r="M17" s="125"/>
      <c r="N17" s="104"/>
      <c r="O17" s="104"/>
      <c r="P17" s="104"/>
      <c r="Q17" s="104"/>
      <c r="R17" s="96"/>
    </row>
    <row r="18" spans="2:18" ht="15" customHeight="1" x14ac:dyDescent="0.2">
      <c r="B18" s="225"/>
      <c r="C18" s="225"/>
      <c r="D18" s="225"/>
      <c r="E18" s="125"/>
      <c r="F18" s="125"/>
      <c r="G18" s="125"/>
      <c r="H18" s="125"/>
      <c r="I18" s="125"/>
      <c r="J18" s="125"/>
      <c r="K18" s="125"/>
      <c r="L18" s="125"/>
      <c r="M18" s="125"/>
      <c r="N18" s="104"/>
      <c r="O18" s="104"/>
      <c r="P18" s="104"/>
      <c r="Q18" s="104"/>
      <c r="R18" s="96"/>
    </row>
    <row r="19" spans="2:18" ht="15" customHeight="1" x14ac:dyDescent="0.2">
      <c r="B19" s="225"/>
      <c r="C19" s="225"/>
      <c r="D19" s="225"/>
      <c r="E19" s="125"/>
      <c r="F19" s="125"/>
      <c r="G19" s="125"/>
      <c r="H19" s="125"/>
      <c r="I19" s="125"/>
      <c r="J19" s="125"/>
      <c r="K19" s="125"/>
      <c r="L19" s="125"/>
      <c r="M19" s="125"/>
      <c r="N19" s="104"/>
      <c r="O19" s="104"/>
      <c r="P19" s="104"/>
      <c r="Q19" s="104"/>
      <c r="R19" s="96"/>
    </row>
    <row r="20" spans="2:18" ht="15" customHeight="1" x14ac:dyDescent="0.25">
      <c r="B20" s="225"/>
      <c r="C20" s="225"/>
      <c r="D20" s="225"/>
      <c r="E20" s="125"/>
      <c r="F20" s="32" t="s">
        <v>88</v>
      </c>
      <c r="G20" s="31"/>
      <c r="H20" s="31"/>
      <c r="I20" s="31"/>
      <c r="J20" s="31"/>
      <c r="K20" s="31"/>
      <c r="L20" s="31"/>
      <c r="M20" s="125"/>
      <c r="N20" s="104"/>
      <c r="O20" s="104"/>
      <c r="P20" s="104"/>
      <c r="Q20" s="104"/>
      <c r="R20" s="96"/>
    </row>
    <row r="21" spans="2:18" ht="15" customHeight="1" x14ac:dyDescent="0.2">
      <c r="B21" s="225"/>
      <c r="C21" s="225"/>
      <c r="D21" s="225"/>
      <c r="E21" s="125"/>
      <c r="F21" s="227" t="s">
        <v>135</v>
      </c>
      <c r="G21" s="227"/>
      <c r="H21" s="227"/>
      <c r="I21" s="227"/>
      <c r="J21" s="227"/>
      <c r="K21" s="227"/>
      <c r="L21" s="227"/>
      <c r="M21" s="227"/>
      <c r="N21" s="104"/>
      <c r="O21" s="104"/>
      <c r="P21" s="104"/>
      <c r="Q21" s="104"/>
      <c r="R21" s="96"/>
    </row>
    <row r="22" spans="2:18" ht="15" customHeight="1" x14ac:dyDescent="0.2">
      <c r="B22" s="225"/>
      <c r="C22" s="225"/>
      <c r="D22" s="225"/>
      <c r="E22" s="125"/>
      <c r="F22" s="125"/>
      <c r="G22" s="125"/>
      <c r="H22" s="125"/>
      <c r="I22" s="125"/>
      <c r="J22" s="125"/>
      <c r="K22" s="125"/>
      <c r="L22" s="125"/>
      <c r="M22" s="125"/>
      <c r="N22" s="104"/>
      <c r="O22" s="104"/>
      <c r="P22" s="104"/>
      <c r="Q22" s="104"/>
      <c r="R22" s="96"/>
    </row>
    <row r="23" spans="2:18" ht="15" customHeight="1" x14ac:dyDescent="0.2">
      <c r="B23" s="225"/>
      <c r="C23" s="225"/>
      <c r="D23" s="225"/>
      <c r="E23" s="125"/>
      <c r="F23" s="135"/>
      <c r="G23" s="135"/>
      <c r="H23" s="135"/>
      <c r="I23" s="135"/>
      <c r="J23" s="135"/>
      <c r="K23" s="135"/>
      <c r="L23" s="135"/>
      <c r="M23" s="125"/>
      <c r="N23" s="104"/>
      <c r="O23" s="104"/>
      <c r="P23" s="104"/>
      <c r="Q23" s="104"/>
      <c r="R23" s="96"/>
    </row>
    <row r="24" spans="2:18" ht="15" customHeight="1" x14ac:dyDescent="0.2">
      <c r="B24" s="225"/>
      <c r="C24" s="225"/>
      <c r="D24" s="225"/>
      <c r="E24" s="125"/>
      <c r="F24" s="135"/>
      <c r="G24" s="135"/>
      <c r="H24" s="135"/>
      <c r="I24" s="135"/>
      <c r="J24" s="135"/>
      <c r="K24" s="135"/>
      <c r="L24" s="135"/>
      <c r="M24" s="125"/>
      <c r="N24" s="104"/>
      <c r="O24" s="104"/>
      <c r="P24" s="104"/>
      <c r="Q24" s="104"/>
      <c r="R24" s="96"/>
    </row>
    <row r="25" spans="2:18" ht="15" customHeight="1" x14ac:dyDescent="0.2">
      <c r="B25" s="225"/>
      <c r="C25" s="225"/>
      <c r="D25" s="225"/>
      <c r="E25" s="125"/>
      <c r="F25" s="135"/>
      <c r="G25" s="135"/>
      <c r="H25" s="135"/>
      <c r="I25" s="135"/>
      <c r="J25" s="135"/>
      <c r="K25" s="135"/>
      <c r="L25" s="135"/>
      <c r="M25" s="125"/>
      <c r="N25" s="104"/>
      <c r="O25" s="104"/>
      <c r="P25" s="104"/>
      <c r="Q25" s="104"/>
      <c r="R25" s="96"/>
    </row>
    <row r="26" spans="2:18" ht="15" customHeight="1" x14ac:dyDescent="0.2">
      <c r="B26" s="225"/>
      <c r="C26" s="225"/>
      <c r="D26" s="225"/>
      <c r="E26" s="125"/>
      <c r="F26" s="125"/>
      <c r="G26" s="125"/>
      <c r="H26" s="125"/>
      <c r="I26" s="125"/>
      <c r="J26" s="125"/>
      <c r="K26" s="125"/>
      <c r="L26" s="125"/>
      <c r="M26" s="125"/>
      <c r="N26" s="104"/>
      <c r="O26" s="104"/>
      <c r="P26" s="104"/>
      <c r="Q26" s="104"/>
      <c r="R26" s="96"/>
    </row>
    <row r="27" spans="2:18" ht="21" customHeight="1" x14ac:dyDescent="0.2">
      <c r="B27" s="225"/>
      <c r="C27" s="225"/>
      <c r="D27" s="225"/>
      <c r="E27" s="125"/>
      <c r="F27" s="125"/>
      <c r="G27" s="125"/>
      <c r="H27" s="125"/>
      <c r="I27" s="125"/>
      <c r="J27" s="125"/>
      <c r="K27" s="125"/>
      <c r="L27" s="125"/>
      <c r="M27" s="125"/>
      <c r="N27" s="104"/>
      <c r="O27" s="104"/>
      <c r="P27" s="104"/>
      <c r="Q27" s="104"/>
      <c r="R27" s="96"/>
    </row>
    <row r="28" spans="2:18" ht="15" customHeight="1" x14ac:dyDescent="0.2">
      <c r="B28" s="225" t="s">
        <v>253</v>
      </c>
      <c r="C28" s="225"/>
      <c r="D28" s="225"/>
      <c r="E28" s="125"/>
      <c r="F28" s="125"/>
      <c r="G28" s="125"/>
      <c r="H28" s="125"/>
      <c r="I28" s="125"/>
      <c r="J28" s="125"/>
      <c r="K28" s="125"/>
      <c r="L28" s="125"/>
      <c r="M28" s="125"/>
      <c r="N28" s="104"/>
      <c r="O28" s="104"/>
      <c r="P28" s="104"/>
      <c r="Q28" s="104"/>
      <c r="R28" s="96"/>
    </row>
    <row r="29" spans="2:18" ht="15" customHeight="1" x14ac:dyDescent="0.2">
      <c r="B29" s="225"/>
      <c r="C29" s="225"/>
      <c r="D29" s="225"/>
      <c r="E29" s="125"/>
      <c r="F29" s="125"/>
      <c r="G29" s="125"/>
      <c r="H29" s="125"/>
      <c r="I29" s="125"/>
      <c r="J29" s="125"/>
      <c r="K29" s="125"/>
      <c r="L29" s="125"/>
      <c r="M29" s="125"/>
      <c r="N29" s="104"/>
      <c r="O29" s="104"/>
      <c r="P29" s="104"/>
      <c r="Q29" s="104"/>
      <c r="R29" s="96"/>
    </row>
    <row r="30" spans="2:18" ht="15" customHeight="1" x14ac:dyDescent="0.2">
      <c r="B30" s="225"/>
      <c r="C30" s="225"/>
      <c r="D30" s="225"/>
      <c r="E30" s="125"/>
      <c r="F30" s="125"/>
      <c r="G30" s="125"/>
      <c r="H30" s="125"/>
      <c r="I30" s="125"/>
      <c r="J30" s="125"/>
      <c r="K30" s="125"/>
      <c r="L30" s="125"/>
      <c r="M30" s="125"/>
      <c r="N30" s="104"/>
      <c r="O30" s="104"/>
      <c r="P30" s="104"/>
      <c r="Q30" s="104"/>
      <c r="R30" s="96"/>
    </row>
    <row r="31" spans="2:18" ht="15" customHeight="1" x14ac:dyDescent="0.2">
      <c r="B31" s="225"/>
      <c r="C31" s="225"/>
      <c r="D31" s="225"/>
      <c r="E31" s="125"/>
      <c r="F31" s="125"/>
      <c r="G31" s="125"/>
      <c r="H31" s="125"/>
      <c r="I31" s="125"/>
      <c r="J31" s="125"/>
      <c r="K31" s="125"/>
      <c r="L31" s="125"/>
      <c r="M31" s="125"/>
      <c r="N31" s="104"/>
      <c r="O31" s="104"/>
      <c r="P31" s="104"/>
      <c r="Q31" s="104"/>
      <c r="R31" s="96"/>
    </row>
    <row r="32" spans="2:18" ht="15" customHeight="1" x14ac:dyDescent="0.2">
      <c r="B32" s="225"/>
      <c r="C32" s="225"/>
      <c r="D32" s="225"/>
      <c r="E32" s="125"/>
      <c r="F32" s="125"/>
      <c r="G32" s="125"/>
      <c r="H32" s="125"/>
      <c r="I32" s="125"/>
      <c r="J32" s="125"/>
      <c r="K32" s="125"/>
      <c r="L32" s="125"/>
      <c r="M32" s="125"/>
      <c r="N32" s="104"/>
      <c r="O32" s="104"/>
      <c r="P32" s="104"/>
      <c r="Q32" s="104"/>
      <c r="R32" s="96"/>
    </row>
    <row r="33" spans="1:18" ht="15" customHeight="1" x14ac:dyDescent="0.2">
      <c r="B33" s="225"/>
      <c r="C33" s="225"/>
      <c r="D33" s="225"/>
      <c r="E33" s="125"/>
      <c r="F33" s="125"/>
      <c r="G33" s="125"/>
      <c r="H33" s="125"/>
      <c r="I33" s="125"/>
      <c r="J33" s="125"/>
      <c r="K33" s="125"/>
      <c r="L33" s="125"/>
      <c r="M33" s="125"/>
      <c r="N33" s="104"/>
      <c r="O33" s="104"/>
      <c r="P33" s="104"/>
      <c r="Q33" s="104"/>
      <c r="R33" s="96"/>
    </row>
    <row r="34" spans="1:18" ht="15" customHeight="1" x14ac:dyDescent="0.2">
      <c r="B34" s="225"/>
      <c r="C34" s="225"/>
      <c r="D34" s="225"/>
      <c r="E34" s="125"/>
      <c r="F34" s="125"/>
      <c r="G34" s="125"/>
      <c r="H34" s="125"/>
      <c r="I34" s="125"/>
      <c r="J34" s="125"/>
      <c r="K34" s="125"/>
      <c r="L34" s="125"/>
      <c r="M34" s="125"/>
      <c r="N34" s="104"/>
      <c r="O34" s="104"/>
      <c r="P34" s="104"/>
      <c r="Q34" s="104"/>
      <c r="R34" s="96"/>
    </row>
    <row r="35" spans="1:18" ht="15" customHeight="1" x14ac:dyDescent="0.2">
      <c r="B35" s="225"/>
      <c r="C35" s="225"/>
      <c r="D35" s="225"/>
      <c r="E35" s="125"/>
      <c r="F35" s="125"/>
      <c r="G35" s="125"/>
      <c r="H35" s="125"/>
      <c r="I35" s="125"/>
      <c r="J35" s="125"/>
      <c r="K35" s="125"/>
      <c r="L35" s="125"/>
      <c r="M35" s="125"/>
      <c r="N35" s="104"/>
      <c r="O35" s="104"/>
      <c r="P35" s="104"/>
      <c r="Q35" s="104"/>
      <c r="R35" s="96"/>
    </row>
    <row r="36" spans="1:18" ht="15" customHeight="1" x14ac:dyDescent="0.2">
      <c r="B36" s="225"/>
      <c r="C36" s="225"/>
      <c r="D36" s="225"/>
      <c r="E36" s="125"/>
      <c r="F36" s="125"/>
      <c r="G36" s="125"/>
      <c r="H36" s="125"/>
      <c r="I36" s="125"/>
      <c r="J36" s="125"/>
      <c r="K36" s="125"/>
      <c r="L36" s="125"/>
      <c r="M36" s="125"/>
      <c r="N36" s="104"/>
      <c r="O36" s="104"/>
      <c r="P36" s="104"/>
      <c r="Q36" s="104"/>
      <c r="R36" s="96"/>
    </row>
    <row r="37" spans="1:18" ht="14.25" x14ac:dyDescent="0.2">
      <c r="B37" s="225"/>
      <c r="C37" s="225"/>
      <c r="D37" s="225"/>
      <c r="E37" s="125"/>
      <c r="F37" s="125"/>
      <c r="G37" s="125"/>
      <c r="H37" s="125"/>
      <c r="I37" s="125"/>
      <c r="J37" s="125"/>
      <c r="K37" s="125"/>
      <c r="L37" s="125"/>
      <c r="M37" s="125"/>
      <c r="N37" s="104"/>
      <c r="O37" s="104"/>
      <c r="P37" s="104"/>
      <c r="Q37" s="104"/>
      <c r="R37" s="96"/>
    </row>
    <row r="38" spans="1:18" ht="14.25" x14ac:dyDescent="0.2">
      <c r="B38" s="225"/>
      <c r="C38" s="225"/>
      <c r="D38" s="225"/>
      <c r="E38" s="125"/>
      <c r="F38" s="125"/>
      <c r="G38" s="125"/>
      <c r="H38" s="125"/>
      <c r="I38" s="125"/>
      <c r="J38" s="125"/>
      <c r="K38" s="125"/>
      <c r="L38" s="125"/>
      <c r="M38" s="125"/>
      <c r="N38" s="104"/>
      <c r="O38" s="104"/>
      <c r="P38" s="104"/>
      <c r="Q38" s="104"/>
      <c r="R38" s="96"/>
    </row>
    <row r="39" spans="1:18" ht="14.25" x14ac:dyDescent="0.2">
      <c r="B39" s="225"/>
      <c r="C39" s="225"/>
      <c r="D39" s="225"/>
      <c r="E39" s="125"/>
      <c r="F39" s="125"/>
      <c r="G39" s="125"/>
      <c r="H39" s="125"/>
      <c r="I39" s="125"/>
      <c r="J39" s="125"/>
      <c r="K39" s="125"/>
      <c r="L39" s="125"/>
      <c r="M39" s="125"/>
      <c r="N39" s="104"/>
      <c r="O39" s="104"/>
      <c r="P39" s="104"/>
      <c r="Q39" s="104"/>
      <c r="R39" s="96"/>
    </row>
    <row r="40" spans="1:18" ht="18" customHeight="1" x14ac:dyDescent="0.2">
      <c r="B40" s="39" t="s">
        <v>254</v>
      </c>
      <c r="C40" s="94"/>
      <c r="D40" s="94"/>
      <c r="E40" s="125"/>
      <c r="F40" s="125"/>
      <c r="G40" s="125"/>
      <c r="H40" s="125"/>
      <c r="I40" s="125"/>
      <c r="J40" s="125"/>
      <c r="K40" s="125"/>
      <c r="L40" s="125"/>
      <c r="M40" s="125"/>
      <c r="N40" s="104"/>
      <c r="O40" s="104"/>
      <c r="P40" s="104"/>
      <c r="Q40" s="104"/>
      <c r="R40" s="96"/>
    </row>
    <row r="41" spans="1:18" ht="14.25" x14ac:dyDescent="0.2">
      <c r="B41" s="94"/>
      <c r="C41" s="94"/>
      <c r="D41" s="94"/>
      <c r="E41" s="94"/>
      <c r="F41" s="95"/>
      <c r="G41" s="95"/>
      <c r="H41" s="94"/>
      <c r="I41" s="94"/>
      <c r="J41" s="94"/>
      <c r="K41" s="94"/>
      <c r="L41" s="94"/>
      <c r="M41" s="94"/>
      <c r="N41" s="96"/>
      <c r="O41" s="96"/>
      <c r="P41" s="96"/>
      <c r="Q41" s="96"/>
      <c r="R41" s="104">
        <v>2</v>
      </c>
    </row>
    <row r="42" spans="1:18" s="33" customFormat="1" ht="17.25" thickBot="1" x14ac:dyDescent="0.3">
      <c r="A42" s="31"/>
      <c r="B42" s="29" t="s">
        <v>123</v>
      </c>
      <c r="C42" s="30"/>
      <c r="D42" s="30"/>
      <c r="E42" s="31"/>
      <c r="F42" s="32" t="s">
        <v>91</v>
      </c>
      <c r="G42" s="31"/>
      <c r="H42" s="31"/>
      <c r="I42" s="31"/>
      <c r="J42" s="31"/>
      <c r="K42" s="31"/>
      <c r="L42" s="31"/>
      <c r="M42" s="94"/>
      <c r="N42" s="31"/>
      <c r="O42" s="31"/>
      <c r="P42" s="31"/>
      <c r="Q42" s="31"/>
      <c r="R42" s="31"/>
    </row>
    <row r="43" spans="1:18" s="33" customFormat="1" ht="16.5" customHeight="1" thickTop="1" x14ac:dyDescent="0.25">
      <c r="A43" s="31"/>
      <c r="B43" s="34"/>
      <c r="C43" s="34"/>
      <c r="D43" s="34"/>
      <c r="E43" s="31"/>
      <c r="F43" s="224" t="s">
        <v>87</v>
      </c>
      <c r="G43" s="224"/>
      <c r="H43" s="224"/>
      <c r="I43" s="224"/>
      <c r="J43" s="224"/>
      <c r="K43" s="224"/>
      <c r="L43" s="224"/>
      <c r="M43" s="31"/>
      <c r="N43" s="31"/>
      <c r="O43" s="31"/>
      <c r="P43" s="31"/>
      <c r="Q43" s="31"/>
      <c r="R43" s="31"/>
    </row>
    <row r="44" spans="1:18" s="33" customFormat="1" ht="12.75" customHeight="1" x14ac:dyDescent="0.2">
      <c r="A44" s="31"/>
      <c r="B44" s="225" t="s">
        <v>256</v>
      </c>
      <c r="C44" s="225"/>
      <c r="D44" s="225"/>
      <c r="E44" s="31"/>
      <c r="F44" s="31"/>
      <c r="G44" s="31"/>
      <c r="H44" s="31"/>
      <c r="I44" s="31"/>
      <c r="J44" s="31"/>
      <c r="K44" s="31"/>
      <c r="L44" s="31"/>
      <c r="M44" s="31"/>
      <c r="N44" s="31"/>
      <c r="O44" s="31"/>
      <c r="P44" s="31"/>
      <c r="Q44" s="31"/>
      <c r="R44" s="31"/>
    </row>
    <row r="45" spans="1:18" s="33" customFormat="1" x14ac:dyDescent="0.2">
      <c r="A45" s="31"/>
      <c r="B45" s="225"/>
      <c r="C45" s="225"/>
      <c r="D45" s="225"/>
      <c r="E45" s="31"/>
      <c r="F45" s="31"/>
      <c r="G45" s="31"/>
      <c r="H45" s="31"/>
      <c r="I45" s="31"/>
      <c r="J45" s="31"/>
      <c r="K45" s="31"/>
      <c r="L45" s="31"/>
      <c r="M45" s="31"/>
      <c r="N45" s="31"/>
      <c r="O45" s="31"/>
      <c r="P45" s="31"/>
      <c r="Q45" s="31"/>
      <c r="R45" s="31"/>
    </row>
    <row r="46" spans="1:18" s="33" customFormat="1" x14ac:dyDescent="0.2">
      <c r="A46" s="31"/>
      <c r="B46" s="225"/>
      <c r="C46" s="225"/>
      <c r="D46" s="225"/>
      <c r="E46" s="31"/>
      <c r="F46" s="31"/>
      <c r="G46" s="31"/>
      <c r="H46" s="31"/>
      <c r="I46" s="31"/>
      <c r="J46" s="31"/>
      <c r="K46" s="31"/>
      <c r="L46" s="31"/>
      <c r="M46" s="31"/>
      <c r="N46" s="31"/>
      <c r="O46" s="31"/>
      <c r="P46" s="31"/>
      <c r="Q46" s="31"/>
      <c r="R46" s="31"/>
    </row>
    <row r="47" spans="1:18" s="33" customFormat="1" x14ac:dyDescent="0.2">
      <c r="A47" s="31"/>
      <c r="B47" s="225"/>
      <c r="C47" s="225"/>
      <c r="D47" s="225"/>
      <c r="E47" s="31"/>
      <c r="F47" s="31"/>
      <c r="G47" s="31"/>
      <c r="H47" s="31"/>
      <c r="I47" s="31"/>
      <c r="J47" s="31"/>
      <c r="K47" s="31"/>
      <c r="L47" s="31"/>
      <c r="M47" s="31"/>
      <c r="N47" s="31"/>
      <c r="O47" s="31"/>
      <c r="P47" s="31"/>
      <c r="Q47" s="31"/>
      <c r="R47" s="31"/>
    </row>
    <row r="48" spans="1:18" s="33" customFormat="1" x14ac:dyDescent="0.2">
      <c r="A48" s="31"/>
      <c r="B48" s="225"/>
      <c r="C48" s="225"/>
      <c r="D48" s="225"/>
      <c r="E48" s="31"/>
      <c r="F48" s="31"/>
      <c r="G48" s="31"/>
      <c r="H48" s="31"/>
      <c r="I48" s="31"/>
      <c r="J48" s="31"/>
      <c r="K48" s="31"/>
      <c r="L48" s="31"/>
      <c r="M48" s="31"/>
      <c r="N48" s="31"/>
      <c r="O48" s="31"/>
      <c r="P48" s="31"/>
      <c r="Q48" s="31"/>
      <c r="R48" s="31"/>
    </row>
    <row r="49" spans="1:18" s="33" customFormat="1" x14ac:dyDescent="0.2">
      <c r="A49" s="31"/>
      <c r="B49" s="225"/>
      <c r="C49" s="225"/>
      <c r="D49" s="225"/>
      <c r="E49" s="31"/>
      <c r="F49" s="31"/>
      <c r="G49" s="31"/>
      <c r="H49" s="31"/>
      <c r="I49" s="31"/>
      <c r="J49" s="31"/>
      <c r="K49" s="31"/>
      <c r="L49" s="31"/>
      <c r="M49" s="31"/>
      <c r="N49" s="31"/>
      <c r="O49" s="31"/>
      <c r="P49" s="31"/>
      <c r="Q49" s="31"/>
      <c r="R49" s="31"/>
    </row>
    <row r="50" spans="1:18" s="33" customFormat="1" x14ac:dyDescent="0.2">
      <c r="A50" s="31"/>
      <c r="B50" s="225"/>
      <c r="C50" s="225"/>
      <c r="D50" s="225"/>
      <c r="E50" s="31"/>
      <c r="F50" s="31"/>
      <c r="G50" s="31"/>
      <c r="H50" s="31"/>
      <c r="I50" s="31"/>
      <c r="J50" s="31"/>
      <c r="K50" s="31"/>
      <c r="L50" s="31"/>
      <c r="M50" s="31"/>
      <c r="N50" s="31"/>
      <c r="O50" s="31"/>
      <c r="P50" s="31"/>
      <c r="Q50" s="31"/>
      <c r="R50" s="31"/>
    </row>
    <row r="51" spans="1:18" s="33" customFormat="1" ht="12.75" customHeight="1" x14ac:dyDescent="0.2">
      <c r="A51" s="31"/>
      <c r="B51" s="37"/>
      <c r="C51" s="37"/>
      <c r="D51" s="37"/>
      <c r="E51" s="31"/>
      <c r="F51" s="31"/>
      <c r="G51" s="31"/>
      <c r="H51" s="31"/>
      <c r="I51" s="31"/>
      <c r="J51" s="31"/>
      <c r="K51" s="31"/>
      <c r="L51" s="31"/>
      <c r="M51" s="31"/>
      <c r="N51" s="31"/>
      <c r="O51" s="31"/>
      <c r="P51" s="31"/>
      <c r="Q51" s="31"/>
      <c r="R51" s="31"/>
    </row>
    <row r="52" spans="1:18" s="33" customFormat="1" x14ac:dyDescent="0.2">
      <c r="A52" s="31"/>
      <c r="B52" s="225" t="s">
        <v>216</v>
      </c>
      <c r="C52" s="225"/>
      <c r="D52" s="225"/>
      <c r="E52" s="31"/>
      <c r="F52" s="31"/>
      <c r="G52" s="31"/>
      <c r="H52" s="31"/>
      <c r="I52" s="31"/>
      <c r="J52" s="31"/>
      <c r="K52" s="31"/>
      <c r="L52" s="31"/>
      <c r="M52" s="31"/>
      <c r="N52" s="31"/>
      <c r="O52" s="31"/>
      <c r="P52" s="31"/>
      <c r="Q52" s="31"/>
      <c r="R52" s="31"/>
    </row>
    <row r="53" spans="1:18" s="33" customFormat="1" x14ac:dyDescent="0.2">
      <c r="A53" s="31"/>
      <c r="B53" s="225"/>
      <c r="C53" s="225"/>
      <c r="D53" s="225"/>
      <c r="E53" s="31"/>
      <c r="F53" s="31"/>
      <c r="G53" s="31"/>
      <c r="H53" s="31"/>
      <c r="I53" s="31"/>
      <c r="J53" s="31"/>
      <c r="K53" s="31"/>
      <c r="L53" s="31"/>
      <c r="M53" s="31"/>
      <c r="N53" s="31"/>
      <c r="O53" s="31"/>
      <c r="P53" s="31"/>
      <c r="Q53" s="31"/>
      <c r="R53" s="31"/>
    </row>
    <row r="54" spans="1:18" s="33" customFormat="1" x14ac:dyDescent="0.2">
      <c r="A54" s="31"/>
      <c r="B54" s="225"/>
      <c r="C54" s="225"/>
      <c r="D54" s="225"/>
      <c r="E54" s="31"/>
      <c r="F54" s="31"/>
      <c r="G54" s="31"/>
      <c r="H54" s="31"/>
      <c r="I54" s="31"/>
      <c r="J54" s="31"/>
      <c r="K54" s="31"/>
      <c r="L54" s="31"/>
      <c r="M54" s="31"/>
      <c r="N54" s="31"/>
      <c r="O54" s="31"/>
      <c r="P54" s="31"/>
      <c r="Q54" s="31"/>
      <c r="R54" s="31"/>
    </row>
    <row r="55" spans="1:18" s="33" customFormat="1" x14ac:dyDescent="0.2">
      <c r="A55" s="31"/>
      <c r="B55" s="225"/>
      <c r="C55" s="225"/>
      <c r="D55" s="225"/>
      <c r="E55" s="31"/>
      <c r="F55" s="31"/>
      <c r="G55" s="31"/>
      <c r="H55" s="31"/>
      <c r="I55" s="31"/>
      <c r="J55" s="31"/>
      <c r="K55" s="31"/>
      <c r="L55" s="31"/>
      <c r="M55" s="31"/>
      <c r="N55" s="31"/>
      <c r="O55" s="31"/>
      <c r="P55" s="31"/>
      <c r="Q55" s="31"/>
      <c r="R55" s="31"/>
    </row>
    <row r="56" spans="1:18" s="33" customFormat="1" x14ac:dyDescent="0.2">
      <c r="A56" s="31"/>
      <c r="B56" s="225"/>
      <c r="C56" s="225"/>
      <c r="D56" s="225"/>
      <c r="E56" s="31"/>
      <c r="F56" s="31"/>
      <c r="G56" s="31"/>
      <c r="H56" s="31"/>
      <c r="I56" s="31"/>
      <c r="J56" s="31"/>
      <c r="K56" s="31"/>
      <c r="L56" s="31"/>
      <c r="M56" s="31"/>
      <c r="N56" s="31"/>
      <c r="O56" s="31"/>
      <c r="P56" s="31"/>
      <c r="Q56" s="31"/>
      <c r="R56" s="31"/>
    </row>
    <row r="57" spans="1:18" s="33" customFormat="1" x14ac:dyDescent="0.2">
      <c r="A57" s="31"/>
      <c r="B57" s="225"/>
      <c r="C57" s="225"/>
      <c r="D57" s="225"/>
      <c r="E57" s="31"/>
      <c r="F57" s="31"/>
      <c r="G57" s="31"/>
      <c r="H57" s="31"/>
      <c r="I57" s="31"/>
      <c r="J57" s="31"/>
      <c r="K57" s="31"/>
      <c r="L57" s="31"/>
      <c r="M57" s="31"/>
      <c r="N57" s="31"/>
      <c r="O57" s="31"/>
      <c r="P57" s="31"/>
      <c r="Q57" s="31"/>
      <c r="R57" s="31"/>
    </row>
    <row r="58" spans="1:18" s="33" customFormat="1" x14ac:dyDescent="0.2">
      <c r="A58" s="31"/>
      <c r="B58" s="225"/>
      <c r="C58" s="225"/>
      <c r="D58" s="225"/>
      <c r="E58" s="31"/>
      <c r="F58" s="31"/>
      <c r="G58" s="31"/>
      <c r="H58" s="31"/>
      <c r="I58" s="31"/>
      <c r="J58" s="31"/>
      <c r="K58" s="31"/>
      <c r="L58" s="31"/>
      <c r="M58" s="31"/>
      <c r="N58" s="31"/>
      <c r="O58" s="31"/>
      <c r="P58" s="31"/>
      <c r="Q58" s="31"/>
      <c r="R58" s="31"/>
    </row>
    <row r="59" spans="1:18" s="33" customFormat="1" x14ac:dyDescent="0.2">
      <c r="A59" s="31"/>
      <c r="B59" s="225"/>
      <c r="C59" s="225"/>
      <c r="D59" s="225"/>
      <c r="E59" s="31"/>
      <c r="F59" s="31"/>
      <c r="G59" s="31"/>
      <c r="H59" s="31"/>
      <c r="I59" s="31"/>
      <c r="J59" s="31"/>
      <c r="K59" s="31"/>
      <c r="L59" s="31"/>
      <c r="M59" s="31"/>
      <c r="N59" s="31"/>
      <c r="O59" s="31"/>
      <c r="P59" s="31"/>
      <c r="Q59" s="31"/>
      <c r="R59" s="31"/>
    </row>
    <row r="60" spans="1:18" s="33" customFormat="1" x14ac:dyDescent="0.2">
      <c r="A60" s="31"/>
      <c r="B60" s="225"/>
      <c r="C60" s="225"/>
      <c r="D60" s="225"/>
      <c r="E60" s="31"/>
      <c r="F60" s="31"/>
      <c r="G60" s="35" t="s">
        <v>86</v>
      </c>
      <c r="H60" s="31"/>
      <c r="I60" s="31"/>
      <c r="J60" s="31"/>
      <c r="K60" s="31"/>
      <c r="L60" s="31"/>
      <c r="M60" s="31"/>
      <c r="N60" s="31"/>
      <c r="O60" s="31"/>
      <c r="P60" s="31"/>
      <c r="Q60" s="31"/>
      <c r="R60" s="31"/>
    </row>
    <row r="61" spans="1:18" s="33" customFormat="1" x14ac:dyDescent="0.2">
      <c r="A61" s="31"/>
      <c r="B61" s="225"/>
      <c r="C61" s="225"/>
      <c r="D61" s="225"/>
      <c r="E61" s="31"/>
      <c r="F61" s="31"/>
      <c r="G61" s="31"/>
      <c r="H61" s="31"/>
      <c r="I61" s="31"/>
      <c r="J61" s="31"/>
      <c r="K61" s="31"/>
      <c r="L61" s="31"/>
      <c r="M61" s="31"/>
      <c r="N61" s="31"/>
      <c r="O61" s="31"/>
      <c r="P61" s="31"/>
      <c r="Q61" s="31"/>
      <c r="R61" s="31"/>
    </row>
    <row r="62" spans="1:18" s="33" customFormat="1" ht="15.75" x14ac:dyDescent="0.25">
      <c r="A62" s="31"/>
      <c r="B62" s="225"/>
      <c r="C62" s="225"/>
      <c r="D62" s="225"/>
      <c r="E62" s="31"/>
      <c r="F62" s="32" t="s">
        <v>93</v>
      </c>
      <c r="G62" s="31"/>
      <c r="H62" s="31"/>
      <c r="I62" s="31"/>
      <c r="J62" s="31"/>
      <c r="K62" s="31"/>
      <c r="L62" s="31"/>
      <c r="M62" s="31"/>
      <c r="N62" s="31"/>
      <c r="O62" s="31"/>
      <c r="P62" s="31"/>
      <c r="Q62" s="31"/>
      <c r="R62" s="31"/>
    </row>
    <row r="63" spans="1:18" s="33" customFormat="1" ht="15.75" customHeight="1" x14ac:dyDescent="0.2">
      <c r="A63" s="31"/>
      <c r="B63" s="225"/>
      <c r="C63" s="225"/>
      <c r="D63" s="225"/>
      <c r="E63" s="31"/>
      <c r="F63" s="226" t="s">
        <v>89</v>
      </c>
      <c r="G63" s="226"/>
      <c r="H63" s="226"/>
      <c r="I63" s="226"/>
      <c r="J63" s="226"/>
      <c r="K63" s="226"/>
      <c r="L63" s="226"/>
      <c r="M63" s="36"/>
      <c r="N63" s="31"/>
      <c r="O63" s="31"/>
      <c r="P63" s="31"/>
      <c r="Q63" s="31"/>
      <c r="R63" s="31"/>
    </row>
    <row r="64" spans="1:18" s="33" customFormat="1" ht="13.5" customHeight="1" x14ac:dyDescent="0.2">
      <c r="A64" s="31"/>
      <c r="B64" s="225"/>
      <c r="C64" s="225"/>
      <c r="D64" s="225"/>
      <c r="E64" s="31"/>
      <c r="F64" s="31"/>
      <c r="G64" s="31"/>
      <c r="H64" s="31"/>
      <c r="I64" s="31"/>
      <c r="J64" s="31"/>
      <c r="K64" s="31"/>
      <c r="L64" s="31"/>
      <c r="M64" s="31"/>
      <c r="N64" s="31"/>
      <c r="O64" s="31"/>
      <c r="P64" s="31"/>
      <c r="Q64" s="31"/>
      <c r="R64" s="31"/>
    </row>
    <row r="65" spans="1:18" s="33" customFormat="1" x14ac:dyDescent="0.2">
      <c r="A65" s="31"/>
      <c r="B65" s="225"/>
      <c r="C65" s="225"/>
      <c r="D65" s="225"/>
      <c r="E65" s="31"/>
      <c r="F65" s="31"/>
      <c r="G65" s="31"/>
      <c r="H65" s="31"/>
      <c r="I65" s="31"/>
      <c r="J65" s="31"/>
      <c r="K65" s="31"/>
      <c r="L65" s="31"/>
      <c r="M65" s="31"/>
      <c r="N65" s="31"/>
      <c r="O65" s="31"/>
      <c r="P65" s="31"/>
      <c r="Q65" s="31"/>
      <c r="R65" s="31"/>
    </row>
    <row r="66" spans="1:18" s="33" customFormat="1" x14ac:dyDescent="0.2">
      <c r="A66" s="31"/>
      <c r="B66" s="225"/>
      <c r="C66" s="225"/>
      <c r="D66" s="225"/>
      <c r="E66" s="31"/>
      <c r="F66" s="31"/>
      <c r="G66" s="31"/>
      <c r="H66" s="31"/>
      <c r="I66" s="31"/>
      <c r="J66" s="31"/>
      <c r="K66" s="31"/>
      <c r="L66" s="31"/>
      <c r="M66" s="31"/>
      <c r="N66" s="31"/>
      <c r="O66" s="31"/>
      <c r="P66" s="31"/>
      <c r="Q66" s="31"/>
      <c r="R66" s="31"/>
    </row>
    <row r="67" spans="1:18" s="33" customFormat="1" x14ac:dyDescent="0.2">
      <c r="A67" s="31"/>
      <c r="B67" s="225"/>
      <c r="C67" s="225"/>
      <c r="D67" s="225"/>
      <c r="E67" s="31"/>
      <c r="F67" s="31"/>
      <c r="G67" s="31"/>
      <c r="H67" s="31"/>
      <c r="I67" s="31"/>
      <c r="J67" s="31"/>
      <c r="K67" s="31"/>
      <c r="L67" s="31"/>
      <c r="M67" s="31"/>
      <c r="N67" s="31"/>
      <c r="O67" s="31"/>
      <c r="P67" s="31"/>
      <c r="Q67" s="31"/>
      <c r="R67" s="31"/>
    </row>
    <row r="68" spans="1:18" s="33" customFormat="1" x14ac:dyDescent="0.2">
      <c r="A68" s="31"/>
      <c r="B68" s="225"/>
      <c r="C68" s="225"/>
      <c r="D68" s="225"/>
      <c r="E68" s="31"/>
      <c r="F68" s="31"/>
      <c r="G68" s="31"/>
      <c r="H68" s="31"/>
      <c r="I68" s="31"/>
      <c r="J68" s="31"/>
      <c r="K68" s="31"/>
      <c r="L68" s="31"/>
      <c r="M68" s="31"/>
      <c r="N68" s="31"/>
      <c r="O68" s="31"/>
      <c r="P68" s="31"/>
      <c r="Q68" s="31"/>
      <c r="R68" s="31"/>
    </row>
    <row r="69" spans="1:18" s="33" customFormat="1" ht="12.75" customHeight="1" x14ac:dyDescent="0.2">
      <c r="A69" s="31"/>
      <c r="B69" s="225"/>
      <c r="C69" s="225"/>
      <c r="D69" s="225"/>
      <c r="E69" s="31"/>
      <c r="F69" s="31"/>
      <c r="G69" s="31"/>
      <c r="H69" s="31"/>
      <c r="I69" s="31"/>
      <c r="J69" s="31"/>
      <c r="K69" s="31"/>
      <c r="L69" s="31"/>
      <c r="M69" s="31"/>
      <c r="N69" s="31"/>
      <c r="O69" s="31"/>
      <c r="P69" s="31"/>
      <c r="Q69" s="31"/>
      <c r="R69" s="31"/>
    </row>
    <row r="70" spans="1:18" s="33" customFormat="1" x14ac:dyDescent="0.2">
      <c r="A70" s="31"/>
      <c r="B70" s="225"/>
      <c r="C70" s="225"/>
      <c r="D70" s="225"/>
      <c r="E70" s="31"/>
      <c r="F70" s="31"/>
      <c r="G70" s="31"/>
      <c r="H70" s="31"/>
      <c r="I70" s="31"/>
      <c r="J70" s="31"/>
      <c r="K70" s="31"/>
      <c r="L70" s="31"/>
      <c r="M70" s="31"/>
      <c r="N70" s="31"/>
      <c r="O70" s="31"/>
      <c r="P70" s="31"/>
      <c r="Q70" s="31"/>
      <c r="R70" s="31"/>
    </row>
    <row r="71" spans="1:18" s="33" customFormat="1" ht="12.75" customHeight="1" x14ac:dyDescent="0.2">
      <c r="A71" s="31"/>
      <c r="B71" s="225" t="s">
        <v>252</v>
      </c>
      <c r="C71" s="225"/>
      <c r="D71" s="225"/>
      <c r="E71" s="31"/>
      <c r="F71" s="31"/>
      <c r="G71" s="31"/>
      <c r="H71" s="31"/>
      <c r="I71" s="31"/>
      <c r="J71" s="31"/>
      <c r="K71" s="31"/>
      <c r="L71" s="31"/>
      <c r="M71" s="31"/>
      <c r="N71" s="31"/>
      <c r="O71" s="31"/>
      <c r="P71" s="31"/>
      <c r="Q71" s="31"/>
      <c r="R71" s="31"/>
    </row>
    <row r="72" spans="1:18" s="33" customFormat="1" ht="12.75" customHeight="1" x14ac:dyDescent="0.2">
      <c r="A72" s="31"/>
      <c r="B72" s="225"/>
      <c r="C72" s="225"/>
      <c r="D72" s="225"/>
      <c r="E72" s="31"/>
      <c r="F72" s="31"/>
      <c r="G72" s="31"/>
      <c r="H72" s="31"/>
      <c r="I72" s="31"/>
      <c r="J72" s="31"/>
      <c r="K72" s="31"/>
      <c r="L72" s="31"/>
      <c r="M72" s="31"/>
      <c r="N72" s="31"/>
      <c r="O72" s="31"/>
      <c r="P72" s="31"/>
      <c r="Q72" s="31"/>
      <c r="R72" s="31"/>
    </row>
    <row r="73" spans="1:18" s="33" customFormat="1" x14ac:dyDescent="0.2">
      <c r="A73" s="31"/>
      <c r="B73" s="225"/>
      <c r="C73" s="225"/>
      <c r="D73" s="225"/>
      <c r="E73" s="31"/>
      <c r="F73" s="31"/>
      <c r="G73" s="31"/>
      <c r="H73" s="31"/>
      <c r="I73" s="31"/>
      <c r="J73" s="31"/>
      <c r="K73" s="31"/>
      <c r="L73" s="31"/>
      <c r="M73" s="31"/>
      <c r="N73" s="31"/>
      <c r="O73" s="31"/>
      <c r="P73" s="31"/>
      <c r="Q73" s="31"/>
      <c r="R73" s="31"/>
    </row>
    <row r="74" spans="1:18" s="33" customFormat="1" x14ac:dyDescent="0.2">
      <c r="A74" s="31"/>
      <c r="B74" s="225"/>
      <c r="C74" s="225"/>
      <c r="D74" s="225"/>
      <c r="E74" s="31"/>
      <c r="F74" s="31"/>
      <c r="G74" s="31"/>
      <c r="H74" s="31"/>
      <c r="I74" s="31"/>
      <c r="J74" s="31"/>
      <c r="K74" s="31"/>
      <c r="L74" s="31"/>
      <c r="M74" s="31"/>
      <c r="N74" s="31"/>
      <c r="O74" s="31"/>
      <c r="P74" s="31"/>
      <c r="Q74" s="31"/>
      <c r="R74" s="31"/>
    </row>
    <row r="75" spans="1:18" s="33" customFormat="1" x14ac:dyDescent="0.2">
      <c r="A75" s="31"/>
      <c r="B75" s="225"/>
      <c r="C75" s="225"/>
      <c r="D75" s="225"/>
      <c r="E75" s="31"/>
      <c r="F75" s="31"/>
      <c r="G75" s="31"/>
      <c r="H75" s="31"/>
      <c r="I75" s="31"/>
      <c r="J75" s="31"/>
      <c r="K75" s="31"/>
      <c r="L75" s="31"/>
      <c r="M75" s="31"/>
      <c r="N75" s="31"/>
      <c r="O75" s="31"/>
      <c r="P75" s="31"/>
      <c r="Q75" s="31"/>
      <c r="R75" s="31"/>
    </row>
    <row r="76" spans="1:18" s="33" customFormat="1" x14ac:dyDescent="0.2">
      <c r="A76" s="31"/>
      <c r="B76" s="225"/>
      <c r="C76" s="225"/>
      <c r="D76" s="225"/>
      <c r="E76" s="31"/>
      <c r="F76" s="31"/>
      <c r="G76" s="31"/>
      <c r="H76" s="31"/>
      <c r="I76" s="31"/>
      <c r="J76" s="31"/>
      <c r="K76" s="31"/>
      <c r="L76" s="31"/>
      <c r="M76" s="31"/>
      <c r="N76" s="31"/>
      <c r="O76" s="31"/>
      <c r="P76" s="31"/>
      <c r="Q76" s="31"/>
      <c r="R76" s="31"/>
    </row>
    <row r="77" spans="1:18" s="33" customFormat="1" x14ac:dyDescent="0.2">
      <c r="A77" s="31"/>
      <c r="B77" s="225"/>
      <c r="C77" s="225"/>
      <c r="D77" s="225"/>
      <c r="E77" s="31"/>
      <c r="F77" s="31"/>
      <c r="G77" s="31"/>
      <c r="H77" s="31"/>
      <c r="I77" s="31"/>
      <c r="J77" s="31"/>
      <c r="K77" s="31"/>
      <c r="L77" s="31"/>
      <c r="M77" s="31"/>
      <c r="N77" s="31"/>
      <c r="O77" s="31"/>
      <c r="P77" s="31"/>
      <c r="Q77" s="31"/>
      <c r="R77" s="31"/>
    </row>
    <row r="78" spans="1:18" s="33" customFormat="1" x14ac:dyDescent="0.2">
      <c r="A78" s="31"/>
      <c r="B78" s="225"/>
      <c r="C78" s="225"/>
      <c r="D78" s="225"/>
      <c r="E78" s="31"/>
      <c r="F78" s="31"/>
      <c r="G78" s="31"/>
      <c r="H78" s="31"/>
      <c r="I78" s="31"/>
      <c r="J78" s="31"/>
      <c r="K78" s="31"/>
      <c r="L78" s="31"/>
      <c r="M78" s="31"/>
      <c r="N78" s="31"/>
      <c r="O78" s="31"/>
      <c r="P78" s="31"/>
      <c r="Q78" s="31"/>
      <c r="R78" s="31"/>
    </row>
    <row r="79" spans="1:18" s="33" customFormat="1" x14ac:dyDescent="0.2">
      <c r="A79" s="31"/>
      <c r="B79" s="225"/>
      <c r="C79" s="225"/>
      <c r="D79" s="225"/>
      <c r="E79" s="31"/>
      <c r="F79" s="31"/>
      <c r="G79" s="31"/>
      <c r="H79" s="31"/>
      <c r="I79" s="31"/>
      <c r="J79" s="31"/>
      <c r="K79" s="31"/>
      <c r="L79" s="31"/>
      <c r="M79" s="31"/>
      <c r="N79" s="31"/>
      <c r="O79" s="31"/>
      <c r="P79" s="31"/>
      <c r="Q79" s="31"/>
      <c r="R79" s="31"/>
    </row>
    <row r="80" spans="1:18" s="33" customFormat="1" x14ac:dyDescent="0.2">
      <c r="A80" s="31"/>
      <c r="B80" s="225"/>
      <c r="C80" s="225"/>
      <c r="D80" s="225"/>
      <c r="E80" s="31"/>
      <c r="F80" s="31"/>
      <c r="G80" s="31"/>
      <c r="H80" s="31"/>
      <c r="I80" s="31"/>
      <c r="J80" s="31"/>
      <c r="K80" s="31"/>
      <c r="L80" s="31"/>
      <c r="M80" s="31"/>
      <c r="N80" s="31"/>
      <c r="O80" s="31"/>
      <c r="P80" s="31"/>
      <c r="Q80" s="31"/>
      <c r="R80" s="31"/>
    </row>
    <row r="81" spans="1:18" s="33" customFormat="1" x14ac:dyDescent="0.2">
      <c r="A81" s="31"/>
      <c r="B81" s="225"/>
      <c r="C81" s="225"/>
      <c r="D81" s="225"/>
      <c r="E81" s="31"/>
      <c r="F81" s="31"/>
      <c r="G81" s="31"/>
      <c r="H81" s="31"/>
      <c r="I81" s="31"/>
      <c r="J81" s="31"/>
      <c r="K81" s="31"/>
      <c r="L81" s="31"/>
      <c r="M81" s="31"/>
      <c r="N81" s="31"/>
      <c r="O81" s="31"/>
      <c r="P81" s="31"/>
      <c r="Q81" s="31"/>
      <c r="R81" s="31"/>
    </row>
    <row r="82" spans="1:18" s="33" customFormat="1" x14ac:dyDescent="0.2">
      <c r="A82" s="31"/>
      <c r="B82" s="225"/>
      <c r="C82" s="225"/>
      <c r="D82" s="225"/>
      <c r="E82" s="31"/>
      <c r="F82" s="31"/>
      <c r="G82" s="31"/>
      <c r="H82" s="31"/>
      <c r="I82" s="31"/>
      <c r="J82" s="31"/>
      <c r="K82" s="31"/>
      <c r="L82" s="31"/>
      <c r="M82" s="31"/>
      <c r="N82" s="31"/>
      <c r="O82" s="31"/>
      <c r="P82" s="31"/>
      <c r="Q82" s="31"/>
      <c r="R82" s="31"/>
    </row>
    <row r="83" spans="1:18" s="33" customFormat="1" x14ac:dyDescent="0.2">
      <c r="A83" s="31"/>
      <c r="B83" s="225"/>
      <c r="C83" s="225"/>
      <c r="D83" s="225"/>
      <c r="E83" s="31"/>
      <c r="F83" s="31"/>
      <c r="G83" s="31"/>
      <c r="H83" s="31"/>
      <c r="I83" s="31"/>
      <c r="J83" s="31"/>
      <c r="K83" s="31"/>
      <c r="L83" s="31"/>
      <c r="M83" s="31"/>
      <c r="N83" s="31"/>
      <c r="O83" s="31"/>
      <c r="P83" s="31"/>
      <c r="Q83" s="31"/>
      <c r="R83" s="31"/>
    </row>
    <row r="84" spans="1:18" s="33" customFormat="1" x14ac:dyDescent="0.2">
      <c r="A84" s="31"/>
      <c r="B84" s="220" t="s">
        <v>258</v>
      </c>
      <c r="C84" s="37"/>
      <c r="D84" s="37"/>
      <c r="E84" s="31"/>
      <c r="F84" s="31"/>
      <c r="G84" s="31"/>
      <c r="H84" s="31"/>
      <c r="I84" s="31"/>
      <c r="J84" s="31"/>
      <c r="K84" s="31"/>
      <c r="L84" s="31"/>
      <c r="M84" s="31"/>
      <c r="N84" s="31"/>
      <c r="O84" s="31"/>
      <c r="P84" s="31"/>
      <c r="Q84" s="31"/>
      <c r="R84" s="31"/>
    </row>
    <row r="85" spans="1:18" x14ac:dyDescent="0.2">
      <c r="B85" s="39" t="s">
        <v>257</v>
      </c>
      <c r="C85" s="94"/>
      <c r="D85" s="94"/>
      <c r="E85" s="94"/>
      <c r="F85" s="95"/>
      <c r="G85" s="95"/>
      <c r="H85" s="94"/>
      <c r="I85" s="94"/>
      <c r="J85" s="94"/>
      <c r="K85" s="94"/>
      <c r="L85" s="135"/>
      <c r="M85" s="31"/>
      <c r="N85" s="96"/>
      <c r="O85" s="96"/>
      <c r="P85" s="96"/>
      <c r="Q85" s="96"/>
      <c r="R85" s="94"/>
    </row>
    <row r="86" spans="1:18" ht="14.25" x14ac:dyDescent="0.2">
      <c r="B86" s="94"/>
      <c r="C86" s="94"/>
      <c r="D86" s="94"/>
      <c r="E86" s="94"/>
      <c r="F86" s="95"/>
      <c r="G86" s="95"/>
      <c r="H86" s="94"/>
      <c r="I86" s="94"/>
      <c r="J86" s="94"/>
      <c r="K86" s="94"/>
      <c r="L86" s="135"/>
      <c r="M86" s="31"/>
      <c r="N86" s="96"/>
      <c r="O86" s="96"/>
      <c r="P86" s="96"/>
      <c r="Q86" s="96"/>
      <c r="R86" s="103">
        <v>3</v>
      </c>
    </row>
    <row r="87" spans="1:18" s="33" customFormat="1" ht="17.25" thickBot="1" x14ac:dyDescent="0.3">
      <c r="A87" s="31"/>
      <c r="B87" s="29" t="s">
        <v>90</v>
      </c>
      <c r="C87" s="30"/>
      <c r="D87" s="30"/>
      <c r="E87" s="31"/>
      <c r="F87" s="32" t="s">
        <v>95</v>
      </c>
      <c r="G87" s="31"/>
      <c r="H87" s="31"/>
      <c r="I87" s="31"/>
      <c r="J87" s="31"/>
      <c r="K87" s="31"/>
      <c r="L87" s="31"/>
      <c r="M87" s="31"/>
      <c r="N87" s="31"/>
      <c r="O87" s="31"/>
      <c r="P87" s="31"/>
      <c r="Q87" s="31"/>
      <c r="R87" s="31"/>
    </row>
    <row r="88" spans="1:18" s="33" customFormat="1" ht="16.5" thickTop="1" x14ac:dyDescent="0.25">
      <c r="A88" s="31"/>
      <c r="B88" s="34"/>
      <c r="C88" s="34"/>
      <c r="D88" s="34"/>
      <c r="E88" s="31"/>
      <c r="F88" s="224" t="s">
        <v>92</v>
      </c>
      <c r="G88" s="224"/>
      <c r="H88" s="224"/>
      <c r="I88" s="224"/>
      <c r="J88" s="224"/>
      <c r="K88" s="224"/>
      <c r="L88" s="224"/>
      <c r="M88" s="31"/>
      <c r="N88" s="31"/>
      <c r="O88" s="31"/>
      <c r="P88" s="31"/>
      <c r="Q88" s="31"/>
      <c r="R88" s="31"/>
    </row>
    <row r="89" spans="1:18" s="33" customFormat="1" x14ac:dyDescent="0.2">
      <c r="A89" s="31"/>
      <c r="B89" s="225" t="s">
        <v>217</v>
      </c>
      <c r="C89" s="225"/>
      <c r="D89" s="225"/>
      <c r="E89" s="31"/>
      <c r="F89" s="31"/>
      <c r="G89" s="31"/>
      <c r="H89" s="31"/>
      <c r="I89" s="31"/>
      <c r="J89" s="31"/>
      <c r="K89" s="31"/>
      <c r="L89" s="31"/>
      <c r="M89" s="31"/>
      <c r="N89" s="31"/>
      <c r="O89" s="31"/>
      <c r="P89" s="31"/>
      <c r="Q89" s="31"/>
      <c r="R89" s="31"/>
    </row>
    <row r="90" spans="1:18" s="33" customFormat="1" x14ac:dyDescent="0.2">
      <c r="A90" s="31"/>
      <c r="B90" s="225"/>
      <c r="C90" s="225"/>
      <c r="D90" s="225"/>
      <c r="E90" s="31"/>
      <c r="F90" s="31"/>
      <c r="G90" s="31"/>
      <c r="H90" s="31"/>
      <c r="I90" s="31"/>
      <c r="J90" s="31"/>
      <c r="K90" s="31"/>
      <c r="L90" s="31"/>
      <c r="M90" s="31"/>
      <c r="N90" s="31"/>
      <c r="O90" s="31"/>
      <c r="P90" s="31"/>
      <c r="Q90" s="31"/>
      <c r="R90" s="31"/>
    </row>
    <row r="91" spans="1:18" s="33" customFormat="1" x14ac:dyDescent="0.2">
      <c r="A91" s="31"/>
      <c r="B91" s="225"/>
      <c r="C91" s="225"/>
      <c r="D91" s="225"/>
      <c r="E91" s="31"/>
      <c r="F91" s="31"/>
      <c r="G91" s="31"/>
      <c r="H91" s="31"/>
      <c r="I91" s="31"/>
      <c r="J91" s="31"/>
      <c r="K91" s="31"/>
      <c r="L91" s="31"/>
      <c r="M91" s="31"/>
      <c r="N91" s="31"/>
      <c r="O91" s="31"/>
      <c r="P91" s="31"/>
      <c r="Q91" s="31"/>
      <c r="R91" s="31"/>
    </row>
    <row r="92" spans="1:18" s="33" customFormat="1" x14ac:dyDescent="0.2">
      <c r="A92" s="31"/>
      <c r="B92" s="225"/>
      <c r="C92" s="225"/>
      <c r="D92" s="225"/>
      <c r="E92" s="31"/>
      <c r="F92" s="31"/>
      <c r="G92" s="31"/>
      <c r="H92" s="31"/>
      <c r="I92" s="31"/>
      <c r="J92" s="31"/>
      <c r="K92" s="31"/>
      <c r="L92" s="31"/>
      <c r="M92" s="31"/>
      <c r="N92" s="31"/>
      <c r="O92" s="31"/>
      <c r="P92" s="31"/>
      <c r="Q92" s="31"/>
      <c r="R92" s="31"/>
    </row>
    <row r="93" spans="1:18" s="33" customFormat="1" x14ac:dyDescent="0.2">
      <c r="A93" s="31"/>
      <c r="B93" s="225"/>
      <c r="C93" s="225"/>
      <c r="D93" s="225"/>
      <c r="E93" s="31"/>
      <c r="F93" s="31"/>
      <c r="G93" s="31"/>
      <c r="H93" s="31"/>
      <c r="I93" s="31"/>
      <c r="J93" s="31"/>
      <c r="K93" s="31"/>
      <c r="L93" s="31"/>
      <c r="M93" s="31"/>
      <c r="N93" s="31"/>
      <c r="O93" s="31"/>
      <c r="P93" s="31"/>
      <c r="Q93" s="31"/>
      <c r="R93" s="31"/>
    </row>
    <row r="94" spans="1:18" s="33" customFormat="1" x14ac:dyDescent="0.2">
      <c r="A94" s="31"/>
      <c r="B94" s="225"/>
      <c r="C94" s="225"/>
      <c r="D94" s="225"/>
      <c r="E94" s="31"/>
      <c r="F94" s="31"/>
      <c r="G94" s="31"/>
      <c r="H94" s="31"/>
      <c r="I94" s="31"/>
      <c r="J94" s="31"/>
      <c r="K94" s="31"/>
      <c r="L94" s="31"/>
      <c r="M94" s="31"/>
      <c r="N94" s="31"/>
      <c r="O94" s="31"/>
      <c r="P94" s="31"/>
      <c r="Q94" s="31"/>
      <c r="R94" s="31"/>
    </row>
    <row r="95" spans="1:18" s="33" customFormat="1" x14ac:dyDescent="0.2">
      <c r="A95" s="31"/>
      <c r="B95" s="225"/>
      <c r="C95" s="225"/>
      <c r="D95" s="225"/>
      <c r="E95" s="31"/>
      <c r="F95" s="31"/>
      <c r="G95" s="31"/>
      <c r="H95" s="31"/>
      <c r="I95" s="31"/>
      <c r="J95" s="31"/>
      <c r="K95" s="31"/>
      <c r="L95" s="31"/>
      <c r="M95" s="31"/>
      <c r="N95" s="31"/>
      <c r="O95" s="31"/>
      <c r="P95" s="31"/>
      <c r="Q95" s="31"/>
      <c r="R95" s="31"/>
    </row>
    <row r="96" spans="1:18" s="33" customFormat="1" x14ac:dyDescent="0.2">
      <c r="A96" s="31"/>
      <c r="B96" s="225"/>
      <c r="C96" s="225"/>
      <c r="D96" s="225"/>
      <c r="E96" s="31"/>
      <c r="F96" s="31"/>
      <c r="G96" s="31"/>
      <c r="H96" s="31"/>
      <c r="I96" s="31"/>
      <c r="J96" s="31"/>
      <c r="K96" s="31"/>
      <c r="L96" s="31"/>
      <c r="M96" s="31"/>
      <c r="N96" s="31"/>
      <c r="O96" s="31"/>
      <c r="P96" s="31"/>
      <c r="Q96" s="31"/>
      <c r="R96" s="31"/>
    </row>
    <row r="97" spans="1:73" s="33" customFormat="1" x14ac:dyDescent="0.2">
      <c r="A97" s="31"/>
      <c r="B97" s="225" t="s">
        <v>201</v>
      </c>
      <c r="C97" s="225"/>
      <c r="D97" s="225"/>
      <c r="E97" s="31"/>
      <c r="F97" s="31"/>
      <c r="G97" s="31"/>
      <c r="H97" s="31"/>
      <c r="I97" s="31"/>
      <c r="J97" s="31"/>
      <c r="K97" s="31"/>
      <c r="L97" s="31"/>
      <c r="M97" s="31"/>
      <c r="N97" s="31"/>
      <c r="O97" s="31"/>
      <c r="P97" s="31"/>
      <c r="Q97" s="31"/>
      <c r="R97" s="31"/>
    </row>
    <row r="98" spans="1:73" s="33" customFormat="1" x14ac:dyDescent="0.2">
      <c r="A98" s="31"/>
      <c r="B98" s="225"/>
      <c r="C98" s="225"/>
      <c r="D98" s="225"/>
      <c r="E98" s="31"/>
      <c r="F98" s="31"/>
      <c r="G98" s="31"/>
      <c r="H98" s="31"/>
      <c r="I98" s="31"/>
      <c r="J98" s="31"/>
      <c r="K98" s="31"/>
      <c r="L98" s="31"/>
      <c r="M98" s="31"/>
      <c r="N98" s="31"/>
      <c r="O98" s="31"/>
      <c r="P98" s="31"/>
      <c r="Q98" s="31"/>
      <c r="R98" s="31"/>
    </row>
    <row r="99" spans="1:73" s="33" customFormat="1" x14ac:dyDescent="0.2">
      <c r="A99" s="31"/>
      <c r="B99" s="225"/>
      <c r="C99" s="225"/>
      <c r="D99" s="225"/>
      <c r="E99" s="31"/>
      <c r="F99" s="31"/>
      <c r="G99" s="31"/>
      <c r="H99" s="31"/>
      <c r="I99" s="31"/>
      <c r="J99" s="31"/>
      <c r="K99" s="31"/>
      <c r="L99" s="31"/>
      <c r="M99" s="31"/>
      <c r="N99" s="31"/>
      <c r="O99" s="31"/>
      <c r="P99" s="31"/>
      <c r="Q99" s="31"/>
      <c r="R99" s="31"/>
    </row>
    <row r="100" spans="1:73" s="33" customFormat="1" ht="15" x14ac:dyDescent="0.25">
      <c r="A100" s="31"/>
      <c r="B100" s="225"/>
      <c r="C100" s="225"/>
      <c r="D100" s="225"/>
      <c r="E100" s="31"/>
      <c r="F100" s="31"/>
      <c r="G100" s="31"/>
      <c r="H100" s="31"/>
      <c r="I100" s="31"/>
      <c r="J100" s="31"/>
      <c r="K100" s="31"/>
      <c r="L100" s="31"/>
      <c r="M100" s="31"/>
      <c r="N100" s="31"/>
      <c r="O100" s="31"/>
      <c r="P100" s="31"/>
      <c r="Q100" s="31"/>
      <c r="R100" s="31"/>
      <c r="BD100" s="237" t="s">
        <v>121</v>
      </c>
      <c r="BE100" s="238"/>
      <c r="BF100" s="144" t="s">
        <v>110</v>
      </c>
      <c r="BG100" s="147">
        <v>2004</v>
      </c>
      <c r="BH100" s="49">
        <v>2005</v>
      </c>
      <c r="BI100" s="49">
        <v>2006</v>
      </c>
      <c r="BJ100" s="49">
        <v>2007</v>
      </c>
      <c r="BK100" s="49">
        <v>2008</v>
      </c>
      <c r="BL100" s="49">
        <v>2009</v>
      </c>
      <c r="BM100" s="49">
        <v>2010</v>
      </c>
      <c r="BN100" s="49">
        <v>2011</v>
      </c>
      <c r="BO100" s="49">
        <v>2012</v>
      </c>
      <c r="BP100" s="49">
        <v>2013</v>
      </c>
      <c r="BQ100" s="49">
        <v>2014</v>
      </c>
      <c r="BR100" s="49">
        <v>2015</v>
      </c>
      <c r="BS100" s="49">
        <v>2016</v>
      </c>
      <c r="BT100" s="50">
        <v>2017</v>
      </c>
      <c r="BU100" s="50">
        <v>2018</v>
      </c>
    </row>
    <row r="101" spans="1:73" s="33" customFormat="1" ht="14.25" x14ac:dyDescent="0.2">
      <c r="A101" s="31"/>
      <c r="B101" s="225"/>
      <c r="C101" s="225"/>
      <c r="D101" s="225"/>
      <c r="E101" s="31"/>
      <c r="F101" s="31"/>
      <c r="G101" s="31"/>
      <c r="H101" s="31"/>
      <c r="I101" s="31"/>
      <c r="J101" s="31"/>
      <c r="K101" s="31"/>
      <c r="L101" s="31"/>
      <c r="M101" s="31"/>
      <c r="N101" s="31"/>
      <c r="O101" s="31"/>
      <c r="P101" s="31"/>
      <c r="Q101" s="31"/>
      <c r="R101" s="31"/>
      <c r="BD101" s="237"/>
      <c r="BE101" s="238"/>
      <c r="BF101" s="145">
        <v>85945</v>
      </c>
      <c r="BG101" s="93">
        <f>(C133-BF101)/BF101</f>
        <v>-5.584967130141369E-4</v>
      </c>
      <c r="BH101" s="53">
        <f t="shared" ref="BH101:BU102" si="0">(D133-C133)/C133</f>
        <v>1.0489306960662189E-2</v>
      </c>
      <c r="BI101" s="53">
        <f t="shared" si="0"/>
        <v>2.4620382958132677E-2</v>
      </c>
      <c r="BJ101" s="53">
        <f t="shared" si="0"/>
        <v>1.6326530612244899E-2</v>
      </c>
      <c r="BK101" s="53">
        <f t="shared" si="0"/>
        <v>3.4739509000188081E-3</v>
      </c>
      <c r="BL101" s="53">
        <f t="shared" si="0"/>
        <v>-2.7706419995369401E-2</v>
      </c>
      <c r="BM101" s="53">
        <f t="shared" si="0"/>
        <v>-3.7068535401641949E-2</v>
      </c>
      <c r="BN101" s="53">
        <f t="shared" si="0"/>
        <v>-2.8474193054557874E-2</v>
      </c>
      <c r="BO101" s="53">
        <f t="shared" si="0"/>
        <v>-1.4884668064629519E-2</v>
      </c>
      <c r="BP101" s="53">
        <f t="shared" si="0"/>
        <v>-2.7807512950180258E-3</v>
      </c>
      <c r="BQ101" s="53">
        <f t="shared" si="0"/>
        <v>6.058213135587992E-3</v>
      </c>
      <c r="BR101" s="53">
        <f t="shared" si="0"/>
        <v>6.7085285388407863E-3</v>
      </c>
      <c r="BS101" s="53">
        <f t="shared" si="0"/>
        <v>1.4521532557714564E-2</v>
      </c>
      <c r="BT101" s="54">
        <f t="shared" si="0"/>
        <v>3.2782160740660688E-3</v>
      </c>
      <c r="BU101" s="54">
        <f t="shared" si="0"/>
        <v>2.7504488330341113E-2</v>
      </c>
    </row>
    <row r="102" spans="1:73" s="33" customFormat="1" ht="14.25" x14ac:dyDescent="0.2">
      <c r="A102" s="31"/>
      <c r="B102" s="225"/>
      <c r="C102" s="225"/>
      <c r="D102" s="225"/>
      <c r="E102" s="31"/>
      <c r="F102" s="31"/>
      <c r="G102" s="31"/>
      <c r="H102" s="31"/>
      <c r="I102" s="31"/>
      <c r="J102" s="31"/>
      <c r="K102" s="31"/>
      <c r="L102" s="31"/>
      <c r="M102" s="31"/>
      <c r="N102" s="31"/>
      <c r="O102" s="31"/>
      <c r="P102" s="31"/>
      <c r="Q102" s="31"/>
      <c r="R102" s="31"/>
      <c r="BD102" s="237"/>
      <c r="BE102" s="238"/>
      <c r="BF102" s="146">
        <v>18457</v>
      </c>
      <c r="BG102" s="61">
        <f>(C134-BF102)/BF102</f>
        <v>4.7407487674053207E-2</v>
      </c>
      <c r="BH102" s="57">
        <f t="shared" si="0"/>
        <v>-2.3794744465135527E-2</v>
      </c>
      <c r="BI102" s="57">
        <f t="shared" si="0"/>
        <v>-3.4442560406952099E-3</v>
      </c>
      <c r="BJ102" s="57">
        <f t="shared" si="0"/>
        <v>1.5366618812144415E-2</v>
      </c>
      <c r="BK102" s="57">
        <f t="shared" si="0"/>
        <v>-2.5555090071219103E-2</v>
      </c>
      <c r="BL102" s="57">
        <f t="shared" si="0"/>
        <v>-5.4277730008598452E-2</v>
      </c>
      <c r="BM102" s="57">
        <f t="shared" si="0"/>
        <v>-3.5003977724741446E-2</v>
      </c>
      <c r="BN102" s="57">
        <f t="shared" si="0"/>
        <v>-3.5920386291367332E-2</v>
      </c>
      <c r="BO102" s="57">
        <f t="shared" si="0"/>
        <v>5.802589787441974E-3</v>
      </c>
      <c r="BP102" s="57">
        <f t="shared" si="0"/>
        <v>-1.2509868221291067E-2</v>
      </c>
      <c r="BQ102" s="57">
        <f t="shared" si="0"/>
        <v>-1.2914334911752045E-3</v>
      </c>
      <c r="BR102" s="57">
        <f t="shared" si="0"/>
        <v>9.852216748768473E-3</v>
      </c>
      <c r="BS102" s="57">
        <f t="shared" si="0"/>
        <v>-5.8536585365853658E-3</v>
      </c>
      <c r="BT102" s="58">
        <f t="shared" si="0"/>
        <v>-1.9013738959764476E-3</v>
      </c>
      <c r="BU102" s="58">
        <f t="shared" si="0"/>
        <v>6.145148405333989E-3</v>
      </c>
    </row>
    <row r="103" spans="1:73" s="33" customFormat="1" ht="12.75" customHeight="1" x14ac:dyDescent="0.2">
      <c r="A103" s="31"/>
      <c r="B103" s="225"/>
      <c r="C103" s="225"/>
      <c r="D103" s="225"/>
      <c r="E103" s="31"/>
      <c r="F103" s="31"/>
      <c r="G103" s="31"/>
      <c r="H103" s="31"/>
      <c r="I103" s="31"/>
      <c r="J103" s="31"/>
      <c r="K103" s="31"/>
      <c r="L103" s="31"/>
      <c r="M103" s="31"/>
      <c r="N103" s="31"/>
      <c r="O103" s="31"/>
      <c r="P103" s="31"/>
      <c r="Q103" s="31"/>
      <c r="R103" s="31"/>
      <c r="BD103" s="237"/>
      <c r="BE103" s="238"/>
      <c r="BF103" s="33" t="s">
        <v>195</v>
      </c>
      <c r="BG103" s="93">
        <f>(Q133-C133)/C133</f>
        <v>-5.7045065601825438E-4</v>
      </c>
      <c r="BI103" s="33" t="s">
        <v>197</v>
      </c>
      <c r="BJ103" s="54">
        <f>(Q133-G133)/G133</f>
        <v>-5.3505474030054796E-2</v>
      </c>
      <c r="BK103" s="44"/>
      <c r="BL103" s="44"/>
      <c r="BM103" s="44"/>
      <c r="BN103" s="44"/>
      <c r="BO103" s="44"/>
    </row>
    <row r="104" spans="1:73" s="33" customFormat="1" ht="14.25" x14ac:dyDescent="0.2">
      <c r="A104" s="31"/>
      <c r="B104" s="225"/>
      <c r="C104" s="225"/>
      <c r="D104" s="225"/>
      <c r="E104" s="31"/>
      <c r="F104" s="31"/>
      <c r="G104" s="31"/>
      <c r="H104" s="31"/>
      <c r="I104" s="31"/>
      <c r="J104" s="31"/>
      <c r="K104" s="31"/>
      <c r="L104" s="31"/>
      <c r="M104" s="31"/>
      <c r="N104" s="31"/>
      <c r="O104" s="31"/>
      <c r="P104" s="31"/>
      <c r="Q104" s="31"/>
      <c r="R104" s="31"/>
      <c r="BD104" s="237"/>
      <c r="BE104" s="238"/>
      <c r="BF104" s="33" t="s">
        <v>196</v>
      </c>
      <c r="BG104" s="61">
        <f>(Q134-C134)/C134</f>
        <v>-0.15306228015725223</v>
      </c>
      <c r="BI104" s="33" t="s">
        <v>198</v>
      </c>
      <c r="BJ104" s="58">
        <f>(Q134-G134)/G134</f>
        <v>-0.12010963026655203</v>
      </c>
      <c r="BK104" s="44"/>
      <c r="BL104" s="44"/>
      <c r="BM104" s="44"/>
      <c r="BN104" s="44"/>
      <c r="BO104" s="44"/>
      <c r="BP104" s="44"/>
      <c r="BT104" s="43"/>
    </row>
    <row r="105" spans="1:73" s="33" customFormat="1" ht="13.5" customHeight="1" x14ac:dyDescent="0.2">
      <c r="A105" s="31"/>
      <c r="B105" s="225"/>
      <c r="C105" s="225"/>
      <c r="D105" s="225"/>
      <c r="E105" s="31"/>
      <c r="F105" s="31"/>
      <c r="G105" s="35" t="s">
        <v>86</v>
      </c>
      <c r="H105" s="31"/>
      <c r="I105" s="31"/>
      <c r="J105" s="31"/>
      <c r="K105" s="31"/>
      <c r="L105" s="31"/>
      <c r="M105" s="31"/>
      <c r="N105" s="31"/>
      <c r="O105" s="31"/>
      <c r="P105" s="31"/>
      <c r="Q105" s="31"/>
      <c r="R105" s="31"/>
      <c r="BE105" s="43"/>
      <c r="BG105" s="43"/>
      <c r="BH105" s="44"/>
      <c r="BI105" s="44"/>
      <c r="BJ105" s="44"/>
      <c r="BK105" s="44"/>
      <c r="BL105" s="44"/>
      <c r="BM105" s="44"/>
      <c r="BN105" s="44"/>
      <c r="BO105" s="44"/>
      <c r="BP105" s="44"/>
    </row>
    <row r="106" spans="1:73" s="33" customFormat="1" ht="5.25" customHeight="1" x14ac:dyDescent="0.2">
      <c r="A106" s="31"/>
      <c r="B106" s="225"/>
      <c r="C106" s="225"/>
      <c r="D106" s="225"/>
      <c r="E106" s="31"/>
      <c r="F106" s="31"/>
      <c r="G106" s="31"/>
      <c r="H106" s="31"/>
      <c r="I106" s="31"/>
      <c r="J106" s="31"/>
      <c r="K106" s="31"/>
      <c r="L106" s="31"/>
      <c r="M106" s="31"/>
      <c r="N106" s="31"/>
      <c r="O106" s="31"/>
      <c r="P106" s="31"/>
      <c r="Q106" s="31"/>
      <c r="R106" s="31"/>
      <c r="BS106" s="48"/>
      <c r="BT106" s="48"/>
    </row>
    <row r="107" spans="1:73" s="33" customFormat="1" ht="15.75" customHeight="1" x14ac:dyDescent="0.25">
      <c r="A107" s="31"/>
      <c r="B107" s="225" t="s">
        <v>251</v>
      </c>
      <c r="C107" s="225"/>
      <c r="D107" s="225"/>
      <c r="E107" s="31"/>
      <c r="F107" s="32" t="s">
        <v>99</v>
      </c>
      <c r="G107" s="31"/>
      <c r="H107" s="31"/>
      <c r="I107" s="31"/>
      <c r="J107" s="31"/>
      <c r="K107" s="31"/>
      <c r="L107" s="31"/>
      <c r="M107" s="31"/>
      <c r="N107" s="31"/>
      <c r="O107" s="31"/>
      <c r="P107" s="31"/>
      <c r="Q107" s="31"/>
      <c r="R107" s="31"/>
      <c r="BD107" s="237" t="s">
        <v>122</v>
      </c>
      <c r="BE107" s="238"/>
      <c r="BF107" s="144" t="s">
        <v>110</v>
      </c>
      <c r="BG107" s="147">
        <v>2004</v>
      </c>
      <c r="BH107" s="49">
        <v>2005</v>
      </c>
      <c r="BI107" s="49">
        <v>2006</v>
      </c>
      <c r="BJ107" s="49">
        <v>2007</v>
      </c>
      <c r="BK107" s="49">
        <v>2008</v>
      </c>
      <c r="BL107" s="49">
        <v>2009</v>
      </c>
      <c r="BM107" s="49">
        <v>2010</v>
      </c>
      <c r="BN107" s="49">
        <v>2011</v>
      </c>
      <c r="BO107" s="49">
        <v>2012</v>
      </c>
      <c r="BP107" s="49">
        <v>2013</v>
      </c>
      <c r="BQ107" s="49">
        <v>2014</v>
      </c>
      <c r="BR107" s="49">
        <v>2015</v>
      </c>
      <c r="BS107" s="49">
        <v>2016</v>
      </c>
      <c r="BT107" s="50">
        <v>2017</v>
      </c>
      <c r="BU107" s="206">
        <v>2018</v>
      </c>
    </row>
    <row r="108" spans="1:73" s="33" customFormat="1" ht="15.75" customHeight="1" x14ac:dyDescent="0.2">
      <c r="A108" s="31"/>
      <c r="B108" s="225"/>
      <c r="C108" s="225"/>
      <c r="D108" s="225"/>
      <c r="E108" s="31"/>
      <c r="F108" s="226" t="s">
        <v>94</v>
      </c>
      <c r="G108" s="226"/>
      <c r="H108" s="226"/>
      <c r="I108" s="226"/>
      <c r="J108" s="226"/>
      <c r="K108" s="226"/>
      <c r="L108" s="226"/>
      <c r="M108" s="36"/>
      <c r="N108" s="31"/>
      <c r="O108" s="31"/>
      <c r="P108" s="31"/>
      <c r="Q108" s="31"/>
      <c r="R108" s="31"/>
      <c r="BD108" s="237"/>
      <c r="BE108" s="238"/>
      <c r="BF108" s="145">
        <v>613135</v>
      </c>
      <c r="BG108" s="93">
        <f>(C145-BF108)/BF108</f>
        <v>-2.9830298384531957E-3</v>
      </c>
      <c r="BH108" s="53">
        <f t="shared" ref="BH108:BU109" si="1">(D145-C145)/C145</f>
        <v>2.1030384128407052E-2</v>
      </c>
      <c r="BI108" s="53">
        <f t="shared" si="1"/>
        <v>3.7677718284676094E-2</v>
      </c>
      <c r="BJ108" s="53">
        <f t="shared" si="1"/>
        <v>2.0443769212835371E-2</v>
      </c>
      <c r="BK108" s="53">
        <f t="shared" si="1"/>
        <v>-4.9296435272045025E-2</v>
      </c>
      <c r="BL108" s="53">
        <f t="shared" si="1"/>
        <v>-0.13563379004008982</v>
      </c>
      <c r="BM108" s="53">
        <f t="shared" si="1"/>
        <v>-8.0957071706728778E-2</v>
      </c>
      <c r="BN108" s="53">
        <f t="shared" si="1"/>
        <v>2.5764004920404049E-3</v>
      </c>
      <c r="BO108" s="53">
        <f t="shared" si="1"/>
        <v>1.8993589538638615E-2</v>
      </c>
      <c r="BP108" s="53">
        <f t="shared" si="1"/>
        <v>4.4481965419257675E-2</v>
      </c>
      <c r="BQ108" s="53">
        <f t="shared" si="1"/>
        <v>3.9608163418572297E-2</v>
      </c>
      <c r="BR108" s="53">
        <f t="shared" si="1"/>
        <v>5.1825294586883064E-2</v>
      </c>
      <c r="BS108" s="53">
        <f t="shared" si="1"/>
        <v>3.2268532651937777E-2</v>
      </c>
      <c r="BT108" s="53">
        <f t="shared" si="1"/>
        <v>3.2481201956999155E-2</v>
      </c>
      <c r="BU108" s="53">
        <f t="shared" si="1"/>
        <v>4.0285848642760129E-2</v>
      </c>
    </row>
    <row r="109" spans="1:73" s="33" customFormat="1" ht="14.25" customHeight="1" x14ac:dyDescent="0.2">
      <c r="A109" s="31"/>
      <c r="B109" s="225"/>
      <c r="C109" s="225"/>
      <c r="D109" s="225"/>
      <c r="E109" s="31"/>
      <c r="F109" s="31"/>
      <c r="G109" s="31"/>
      <c r="H109" s="31"/>
      <c r="I109" s="31"/>
      <c r="J109" s="31"/>
      <c r="K109" s="31"/>
      <c r="L109" s="31"/>
      <c r="M109" s="31"/>
      <c r="N109" s="31"/>
      <c r="O109" s="31"/>
      <c r="P109" s="31"/>
      <c r="Q109" s="31"/>
      <c r="R109" s="31"/>
      <c r="BD109" s="237"/>
      <c r="BE109" s="238"/>
      <c r="BF109" s="146">
        <v>217404</v>
      </c>
      <c r="BG109" s="61">
        <f>(C146-BF109)/BF109</f>
        <v>-1.4944527239609207E-2</v>
      </c>
      <c r="BH109" s="57">
        <f t="shared" si="1"/>
        <v>8.7786883332165947E-3</v>
      </c>
      <c r="BI109" s="57">
        <f t="shared" si="1"/>
        <v>2.7338162797694819E-2</v>
      </c>
      <c r="BJ109" s="57">
        <f t="shared" si="1"/>
        <v>5.8339829053667414E-2</v>
      </c>
      <c r="BK109" s="57">
        <f t="shared" si="1"/>
        <v>7.067167896325498E-4</v>
      </c>
      <c r="BL109" s="57">
        <f t="shared" si="1"/>
        <v>-0.15430005743336667</v>
      </c>
      <c r="BM109" s="57">
        <f t="shared" si="1"/>
        <v>-8.0141458654029968E-2</v>
      </c>
      <c r="BN109" s="57">
        <f t="shared" si="1"/>
        <v>2.9471439118427169E-2</v>
      </c>
      <c r="BO109" s="57">
        <f t="shared" si="1"/>
        <v>9.992350353796137E-3</v>
      </c>
      <c r="BP109" s="57">
        <f t="shared" si="1"/>
        <v>3.3278106508875742E-2</v>
      </c>
      <c r="BQ109" s="57">
        <f t="shared" si="1"/>
        <v>5.9777006597031335E-2</v>
      </c>
      <c r="BR109" s="57">
        <f t="shared" si="1"/>
        <v>9.038768183921872E-2</v>
      </c>
      <c r="BS109" s="57">
        <f t="shared" si="1"/>
        <v>4.8764423350913209E-2</v>
      </c>
      <c r="BT109" s="57">
        <f t="shared" si="1"/>
        <v>3.7508940742326226E-2</v>
      </c>
      <c r="BU109" s="57">
        <f t="shared" si="1"/>
        <v>3.3829551708214868E-2</v>
      </c>
    </row>
    <row r="110" spans="1:73" s="33" customFormat="1" x14ac:dyDescent="0.2">
      <c r="A110" s="31"/>
      <c r="B110" s="225"/>
      <c r="C110" s="225"/>
      <c r="D110" s="225"/>
      <c r="E110" s="31"/>
      <c r="F110" s="31"/>
      <c r="G110" s="31"/>
      <c r="H110" s="31"/>
      <c r="I110" s="31"/>
      <c r="J110" s="31"/>
      <c r="K110" s="31"/>
      <c r="L110" s="31"/>
      <c r="M110" s="31"/>
      <c r="N110" s="31"/>
      <c r="O110" s="31"/>
      <c r="P110" s="31"/>
      <c r="Q110" s="31"/>
      <c r="R110" s="31"/>
      <c r="BD110" s="237"/>
      <c r="BE110" s="238"/>
      <c r="BF110" s="33" t="s">
        <v>195</v>
      </c>
      <c r="BG110" s="93">
        <f>(Q145-C145)/C145</f>
        <v>5.6330054015501084E-2</v>
      </c>
      <c r="BI110" s="33" t="s">
        <v>197</v>
      </c>
      <c r="BJ110" s="54">
        <f>(Q145-G145)/G145</f>
        <v>2.7695081795018145E-2</v>
      </c>
      <c r="BK110" s="44"/>
      <c r="BL110" s="44"/>
      <c r="BM110" s="44"/>
      <c r="BN110" s="44"/>
      <c r="BO110" s="44"/>
    </row>
    <row r="111" spans="1:73" s="33" customFormat="1" x14ac:dyDescent="0.2">
      <c r="A111" s="31"/>
      <c r="B111" s="225"/>
      <c r="C111" s="225"/>
      <c r="D111" s="225"/>
      <c r="E111" s="31"/>
      <c r="F111" s="31"/>
      <c r="G111" s="31"/>
      <c r="H111" s="31"/>
      <c r="I111" s="31"/>
      <c r="J111" s="31"/>
      <c r="K111" s="31"/>
      <c r="L111" s="31"/>
      <c r="M111" s="31"/>
      <c r="N111" s="31"/>
      <c r="O111" s="31"/>
      <c r="P111" s="31"/>
      <c r="Q111" s="31"/>
      <c r="R111" s="31"/>
      <c r="BD111" s="237"/>
      <c r="BE111" s="238"/>
      <c r="BF111" s="33" t="s">
        <v>196</v>
      </c>
      <c r="BG111" s="61">
        <f>(Q146-C146)/C146</f>
        <v>0.19245610655833392</v>
      </c>
      <c r="BI111" s="33" t="s">
        <v>198</v>
      </c>
      <c r="BJ111" s="58">
        <f>(Q146-G146)/G146</f>
        <v>8.6428442279466514E-2</v>
      </c>
      <c r="BK111" s="44"/>
      <c r="BL111" s="44"/>
      <c r="BM111" s="44"/>
      <c r="BN111" s="44"/>
      <c r="BO111" s="44"/>
      <c r="BP111" s="44"/>
    </row>
    <row r="112" spans="1:73" s="33" customFormat="1" x14ac:dyDescent="0.2">
      <c r="A112" s="31"/>
      <c r="B112" s="225"/>
      <c r="C112" s="225"/>
      <c r="D112" s="225"/>
      <c r="E112" s="31"/>
      <c r="F112" s="31"/>
      <c r="G112" s="31"/>
      <c r="H112" s="31"/>
      <c r="I112" s="31"/>
      <c r="J112" s="31"/>
      <c r="K112" s="31"/>
      <c r="L112" s="31"/>
      <c r="M112" s="31"/>
      <c r="N112" s="31"/>
      <c r="O112" s="31"/>
      <c r="P112" s="31"/>
      <c r="Q112" s="31"/>
      <c r="R112" s="31"/>
      <c r="BG112" s="44"/>
      <c r="BH112" s="44"/>
      <c r="BI112" s="44"/>
      <c r="BJ112" s="44"/>
      <c r="BK112" s="44"/>
      <c r="BL112" s="44"/>
      <c r="BM112" s="44"/>
      <c r="BN112" s="44"/>
      <c r="BO112" s="44"/>
      <c r="BP112" s="44"/>
    </row>
    <row r="113" spans="1:73" s="33" customFormat="1" ht="15" x14ac:dyDescent="0.25">
      <c r="A113" s="31"/>
      <c r="B113" s="225"/>
      <c r="C113" s="225"/>
      <c r="D113" s="225"/>
      <c r="E113" s="31"/>
      <c r="F113" s="31"/>
      <c r="G113" s="31"/>
      <c r="H113" s="31"/>
      <c r="I113" s="31"/>
      <c r="J113" s="31"/>
      <c r="K113" s="31"/>
      <c r="L113" s="31"/>
      <c r="M113" s="31"/>
      <c r="N113" s="31"/>
      <c r="O113" s="31"/>
      <c r="P113" s="31"/>
      <c r="Q113" s="31"/>
      <c r="R113" s="31"/>
      <c r="BD113" s="237" t="s">
        <v>109</v>
      </c>
      <c r="BE113" s="238"/>
      <c r="BF113" s="144" t="s">
        <v>110</v>
      </c>
      <c r="BG113" s="147">
        <v>2004</v>
      </c>
      <c r="BH113" s="49">
        <v>2005</v>
      </c>
      <c r="BI113" s="49">
        <v>2006</v>
      </c>
      <c r="BJ113" s="49">
        <v>2007</v>
      </c>
      <c r="BK113" s="49">
        <v>2008</v>
      </c>
      <c r="BL113" s="49">
        <v>2009</v>
      </c>
      <c r="BM113" s="49">
        <v>2010</v>
      </c>
      <c r="BN113" s="49">
        <v>2011</v>
      </c>
      <c r="BO113" s="49">
        <v>2012</v>
      </c>
      <c r="BP113" s="49">
        <v>2013</v>
      </c>
      <c r="BQ113" s="49">
        <v>2014</v>
      </c>
      <c r="BR113" s="49">
        <v>2015</v>
      </c>
      <c r="BS113" s="49">
        <v>2016</v>
      </c>
      <c r="BT113" s="50">
        <v>2017</v>
      </c>
      <c r="BU113" s="206">
        <v>2018</v>
      </c>
    </row>
    <row r="114" spans="1:73" s="33" customFormat="1" ht="14.25" x14ac:dyDescent="0.2">
      <c r="A114" s="31"/>
      <c r="B114" s="220" t="s">
        <v>258</v>
      </c>
      <c r="C114" s="37"/>
      <c r="D114" s="37"/>
      <c r="E114" s="31"/>
      <c r="F114" s="31"/>
      <c r="G114" s="31"/>
      <c r="H114" s="31"/>
      <c r="I114" s="31"/>
      <c r="J114" s="31"/>
      <c r="K114" s="31"/>
      <c r="L114" s="31"/>
      <c r="M114" s="31"/>
      <c r="N114" s="31"/>
      <c r="O114" s="31"/>
      <c r="P114" s="31"/>
      <c r="Q114" s="31"/>
      <c r="R114" s="31"/>
      <c r="BD114" s="237"/>
      <c r="BE114" s="238"/>
      <c r="BF114" s="145">
        <v>24182818</v>
      </c>
      <c r="BG114" s="93">
        <f>(C157-BF114)/BF114</f>
        <v>1.2090981290931438E-2</v>
      </c>
      <c r="BH114" s="53">
        <f t="shared" ref="BH114:BU115" si="2">(D157-C157)/C157</f>
        <v>4.4007586124279539E-2</v>
      </c>
      <c r="BI114" s="53">
        <f t="shared" si="2"/>
        <v>8.1691880110864354E-2</v>
      </c>
      <c r="BJ114" s="53">
        <f t="shared" si="2"/>
        <v>8.159043417330919E-2</v>
      </c>
      <c r="BK114" s="53">
        <f t="shared" si="2"/>
        <v>-1.0466514979498147E-2</v>
      </c>
      <c r="BL114" s="53">
        <f t="shared" si="2"/>
        <v>-0.12674813860404474</v>
      </c>
      <c r="BM114" s="53">
        <f t="shared" si="2"/>
        <v>-7.3195260266270726E-2</v>
      </c>
      <c r="BN114" s="53">
        <f t="shared" si="2"/>
        <v>2.3740012661596265E-2</v>
      </c>
      <c r="BO114" s="53">
        <f t="shared" si="2"/>
        <v>5.2486356115334656E-2</v>
      </c>
      <c r="BP114" s="53">
        <f t="shared" si="2"/>
        <v>5.7043377458554569E-2</v>
      </c>
      <c r="BQ114" s="53">
        <f t="shared" si="2"/>
        <v>6.4155863997357523E-2</v>
      </c>
      <c r="BR114" s="53">
        <f t="shared" si="2"/>
        <v>8.1381059560135582E-2</v>
      </c>
      <c r="BS114" s="53">
        <f t="shared" si="2"/>
        <v>5.1000463292176799E-2</v>
      </c>
      <c r="BT114" s="53">
        <f t="shared" si="2"/>
        <v>6.4327670930119485E-2</v>
      </c>
      <c r="BU114" s="53">
        <f t="shared" si="2"/>
        <v>7.3163867112975178E-2</v>
      </c>
    </row>
    <row r="115" spans="1:73" s="33" customFormat="1" ht="14.25" x14ac:dyDescent="0.2">
      <c r="A115" s="31"/>
      <c r="B115" s="39" t="s">
        <v>257</v>
      </c>
      <c r="C115" s="37"/>
      <c r="D115" s="37"/>
      <c r="E115" s="31"/>
      <c r="F115" s="31"/>
      <c r="G115" s="31"/>
      <c r="H115" s="31"/>
      <c r="I115" s="31"/>
      <c r="J115" s="31"/>
      <c r="K115" s="31"/>
      <c r="L115" s="31"/>
      <c r="M115" s="31"/>
      <c r="N115" s="31"/>
      <c r="O115" s="31"/>
      <c r="P115" s="31"/>
      <c r="Q115" s="31"/>
      <c r="R115" s="31"/>
      <c r="BD115" s="237"/>
      <c r="BE115" s="238"/>
      <c r="BF115" s="146">
        <v>10410575</v>
      </c>
      <c r="BG115" s="61">
        <f>(C158-BF115)/BF115</f>
        <v>7.4636607488059014E-3</v>
      </c>
      <c r="BH115" s="57">
        <f t="shared" si="2"/>
        <v>3.542698533104964E-2</v>
      </c>
      <c r="BI115" s="57">
        <f t="shared" si="2"/>
        <v>5.1258102786743531E-2</v>
      </c>
      <c r="BJ115" s="57">
        <f t="shared" si="2"/>
        <v>0.10146026378139218</v>
      </c>
      <c r="BK115" s="57">
        <f t="shared" si="2"/>
        <v>3.965209839981805E-2</v>
      </c>
      <c r="BL115" s="57">
        <f t="shared" si="2"/>
        <v>-0.15331965470750694</v>
      </c>
      <c r="BM115" s="57">
        <f t="shared" si="2"/>
        <v>-6.5498011884156354E-2</v>
      </c>
      <c r="BN115" s="57">
        <f t="shared" si="2"/>
        <v>3.74105860543247E-2</v>
      </c>
      <c r="BO115" s="57">
        <f t="shared" si="2"/>
        <v>5.768176311620539E-2</v>
      </c>
      <c r="BP115" s="57">
        <f t="shared" si="2"/>
        <v>4.756377168142014E-2</v>
      </c>
      <c r="BQ115" s="57">
        <f t="shared" si="2"/>
        <v>5.4468154614645027E-2</v>
      </c>
      <c r="BR115" s="57">
        <f t="shared" si="2"/>
        <v>7.2207102548641641E-2</v>
      </c>
      <c r="BS115" s="57">
        <f t="shared" si="2"/>
        <v>6.4876042541548051E-2</v>
      </c>
      <c r="BT115" s="57">
        <f t="shared" si="2"/>
        <v>6.8939705265535084E-2</v>
      </c>
      <c r="BU115" s="57">
        <f t="shared" si="2"/>
        <v>5.833441602420681E-2</v>
      </c>
    </row>
    <row r="116" spans="1:73" s="33" customFormat="1" x14ac:dyDescent="0.2">
      <c r="A116" s="31"/>
      <c r="B116" s="37"/>
      <c r="C116" s="37"/>
      <c r="D116" s="37"/>
      <c r="E116" s="31"/>
      <c r="F116" s="31"/>
      <c r="G116" s="31"/>
      <c r="H116" s="31"/>
      <c r="I116" s="31"/>
      <c r="J116" s="31"/>
      <c r="K116" s="31"/>
      <c r="L116" s="31"/>
      <c r="M116" s="31"/>
      <c r="N116" s="31"/>
      <c r="O116" s="31"/>
      <c r="P116" s="31"/>
      <c r="Q116" s="31"/>
      <c r="R116" s="31"/>
      <c r="BD116" s="237"/>
      <c r="BE116" s="238"/>
      <c r="BF116" s="33" t="s">
        <v>195</v>
      </c>
      <c r="BG116" s="93">
        <f>(Q157-C157)/C157</f>
        <v>0.53906013316656864</v>
      </c>
      <c r="BI116" s="33" t="s">
        <v>197</v>
      </c>
      <c r="BJ116" s="54">
        <f>(Q157-G157)/G157</f>
        <v>0.27337122601558073</v>
      </c>
      <c r="BK116" s="44"/>
      <c r="BL116" s="44"/>
      <c r="BM116" s="44"/>
      <c r="BN116" s="44"/>
      <c r="BO116" s="44"/>
    </row>
    <row r="117" spans="1:73" s="33" customFormat="1" x14ac:dyDescent="0.2">
      <c r="A117" s="31"/>
      <c r="B117" s="37"/>
      <c r="C117" s="37"/>
      <c r="D117" s="37"/>
      <c r="E117" s="31"/>
      <c r="F117" s="31"/>
      <c r="G117" s="31"/>
      <c r="H117" s="31"/>
      <c r="I117" s="31"/>
      <c r="J117" s="31"/>
      <c r="K117" s="31"/>
      <c r="L117" s="31"/>
      <c r="M117" s="31"/>
      <c r="N117" s="31"/>
      <c r="O117" s="31"/>
      <c r="P117" s="31"/>
      <c r="Q117" s="31"/>
      <c r="R117" s="31"/>
      <c r="BD117" s="237"/>
      <c r="BE117" s="238"/>
      <c r="BF117" s="33" t="s">
        <v>196</v>
      </c>
      <c r="BG117" s="61">
        <f>(Q158-C158)/C158</f>
        <v>0.54404128050692024</v>
      </c>
      <c r="BI117" s="33" t="s">
        <v>198</v>
      </c>
      <c r="BJ117" s="58">
        <f>(Q158-G158)/G158</f>
        <v>0.23872015191030843</v>
      </c>
      <c r="BK117" s="44"/>
      <c r="BL117" s="44"/>
      <c r="BM117" s="44"/>
      <c r="BN117" s="44"/>
      <c r="BO117" s="44"/>
      <c r="BP117" s="44"/>
    </row>
    <row r="118" spans="1:73" s="33" customFormat="1" ht="14.25" x14ac:dyDescent="0.2">
      <c r="A118" s="31"/>
      <c r="B118" s="37"/>
      <c r="C118" s="37"/>
      <c r="D118" s="37"/>
      <c r="E118" s="31"/>
      <c r="F118" s="31"/>
      <c r="G118" s="31"/>
      <c r="H118" s="31"/>
      <c r="I118" s="31"/>
      <c r="J118" s="31"/>
      <c r="K118" s="31"/>
      <c r="L118" s="31"/>
      <c r="M118" s="31"/>
      <c r="N118" s="31"/>
      <c r="O118" s="31"/>
      <c r="P118" s="31"/>
      <c r="Q118" s="31"/>
      <c r="R118" s="31"/>
      <c r="BR118" s="70"/>
      <c r="BS118" s="70"/>
      <c r="BT118" s="70"/>
    </row>
    <row r="119" spans="1:73" s="33" customFormat="1" x14ac:dyDescent="0.2">
      <c r="A119" s="31"/>
      <c r="B119" s="37"/>
      <c r="C119" s="37"/>
      <c r="D119" s="37"/>
      <c r="E119" s="31"/>
      <c r="F119" s="31"/>
      <c r="G119" s="31"/>
      <c r="H119" s="31"/>
      <c r="I119" s="31"/>
      <c r="J119" s="31"/>
      <c r="K119" s="31"/>
      <c r="L119" s="31"/>
      <c r="M119" s="31"/>
      <c r="N119" s="31"/>
      <c r="O119" s="31"/>
      <c r="P119" s="31"/>
      <c r="Q119" s="31"/>
      <c r="R119" s="31"/>
      <c r="BG119" s="33">
        <v>0.15</v>
      </c>
      <c r="BI119" s="33">
        <v>0.15</v>
      </c>
      <c r="BK119" s="33">
        <v>0.15</v>
      </c>
      <c r="BM119" s="33">
        <v>0.15</v>
      </c>
      <c r="BO119" s="33">
        <v>0.15</v>
      </c>
      <c r="BQ119" s="33">
        <v>0.15</v>
      </c>
      <c r="BS119" s="33">
        <v>0.15</v>
      </c>
      <c r="BU119" s="33">
        <v>0.15</v>
      </c>
    </row>
    <row r="120" spans="1:73" s="33" customFormat="1" ht="12.75" customHeight="1" x14ac:dyDescent="0.2">
      <c r="A120" s="31"/>
      <c r="B120" s="37"/>
      <c r="C120" s="37"/>
      <c r="D120" s="37"/>
      <c r="E120" s="31"/>
      <c r="F120" s="31"/>
      <c r="G120" s="31"/>
      <c r="H120" s="31"/>
      <c r="I120" s="31"/>
      <c r="J120" s="31"/>
      <c r="K120" s="31"/>
      <c r="L120" s="31"/>
      <c r="M120" s="31"/>
      <c r="N120" s="31"/>
      <c r="O120" s="31"/>
      <c r="P120" s="31"/>
      <c r="Q120" s="31"/>
      <c r="R120" s="31"/>
      <c r="BG120" s="33">
        <v>-0.2</v>
      </c>
      <c r="BI120" s="33">
        <v>-0.2</v>
      </c>
      <c r="BK120" s="33">
        <v>-0.2</v>
      </c>
      <c r="BM120" s="33">
        <v>-0.2</v>
      </c>
      <c r="BO120" s="33">
        <v>-0.2</v>
      </c>
      <c r="BQ120" s="33">
        <v>-0.2</v>
      </c>
      <c r="BS120" s="33">
        <v>-0.2</v>
      </c>
      <c r="BU120" s="33">
        <v>-0.2</v>
      </c>
    </row>
    <row r="121" spans="1:73" s="33" customFormat="1" ht="12.75" customHeight="1" x14ac:dyDescent="0.2">
      <c r="A121" s="31"/>
      <c r="B121" s="37"/>
      <c r="C121" s="37"/>
      <c r="D121" s="37"/>
      <c r="E121" s="31"/>
      <c r="F121" s="31"/>
      <c r="G121" s="31"/>
      <c r="H121" s="31"/>
      <c r="I121" s="31"/>
      <c r="J121" s="31"/>
      <c r="K121" s="31"/>
      <c r="L121" s="31"/>
      <c r="M121" s="31"/>
      <c r="N121" s="31"/>
      <c r="O121" s="31"/>
      <c r="P121" s="31"/>
      <c r="Q121" s="31"/>
      <c r="R121" s="31"/>
    </row>
    <row r="122" spans="1:73" s="33" customFormat="1" ht="12.75" customHeight="1" x14ac:dyDescent="0.2">
      <c r="A122" s="31"/>
      <c r="B122" s="37"/>
      <c r="C122" s="37"/>
      <c r="D122" s="37"/>
      <c r="E122" s="31"/>
      <c r="F122" s="31"/>
      <c r="G122" s="31"/>
      <c r="H122" s="31"/>
      <c r="I122" s="31"/>
      <c r="J122" s="31"/>
      <c r="K122" s="31"/>
      <c r="L122" s="31"/>
      <c r="M122" s="31"/>
      <c r="N122" s="31"/>
      <c r="O122" s="31"/>
      <c r="P122" s="31"/>
      <c r="Q122" s="31"/>
      <c r="R122" s="31"/>
    </row>
    <row r="123" spans="1:73" s="33" customFormat="1" ht="12.75" customHeight="1" x14ac:dyDescent="0.2">
      <c r="A123" s="31"/>
      <c r="B123" s="37"/>
      <c r="C123" s="37"/>
      <c r="D123" s="37"/>
      <c r="E123" s="31"/>
      <c r="F123" s="31"/>
      <c r="G123" s="31"/>
      <c r="H123" s="31"/>
      <c r="I123" s="31"/>
      <c r="J123" s="31"/>
      <c r="K123" s="31"/>
      <c r="L123" s="31"/>
      <c r="M123" s="31"/>
      <c r="N123" s="31"/>
      <c r="O123" s="31"/>
      <c r="P123" s="31"/>
      <c r="Q123" s="31"/>
      <c r="R123" s="31"/>
      <c r="BJ123" s="44"/>
      <c r="BK123" s="44"/>
      <c r="BL123" s="44"/>
      <c r="BM123" s="44"/>
      <c r="BN123" s="44"/>
      <c r="BO123" s="44"/>
      <c r="BP123" s="44"/>
    </row>
    <row r="124" spans="1:73" s="33" customFormat="1" ht="12.75" customHeight="1" x14ac:dyDescent="0.2">
      <c r="A124" s="31"/>
      <c r="B124" s="37"/>
      <c r="C124" s="37"/>
      <c r="D124" s="37"/>
      <c r="E124" s="31"/>
      <c r="F124" s="31"/>
      <c r="G124" s="31"/>
      <c r="H124" s="31"/>
      <c r="I124" s="31"/>
      <c r="J124" s="31"/>
      <c r="K124" s="31"/>
      <c r="L124" s="31"/>
      <c r="M124" s="31"/>
      <c r="N124" s="31"/>
      <c r="O124" s="31"/>
      <c r="P124" s="31"/>
      <c r="Q124" s="31"/>
      <c r="R124" s="31"/>
    </row>
    <row r="125" spans="1:73" s="33" customFormat="1" ht="12.75" customHeight="1" x14ac:dyDescent="0.2">
      <c r="A125" s="31"/>
      <c r="B125" s="37"/>
      <c r="C125" s="37"/>
      <c r="D125" s="37"/>
      <c r="E125" s="31"/>
      <c r="F125" s="31"/>
      <c r="G125" s="31"/>
      <c r="H125" s="31"/>
      <c r="I125" s="31"/>
      <c r="J125" s="31"/>
      <c r="K125" s="31"/>
      <c r="L125" s="31"/>
      <c r="M125" s="31"/>
      <c r="N125" s="31"/>
      <c r="O125" s="31"/>
      <c r="P125" s="31"/>
      <c r="Q125" s="31"/>
      <c r="R125" s="31"/>
      <c r="Y125" s="197"/>
      <c r="Z125" s="197"/>
      <c r="AA125" s="197"/>
    </row>
    <row r="126" spans="1:73" s="33" customFormat="1" ht="12.75" customHeight="1" x14ac:dyDescent="0.2">
      <c r="A126" s="31"/>
      <c r="B126" s="37"/>
      <c r="C126" s="37"/>
      <c r="D126" s="37"/>
      <c r="E126" s="31"/>
      <c r="F126" s="31"/>
      <c r="G126" s="31"/>
      <c r="H126" s="31"/>
      <c r="I126" s="31"/>
      <c r="J126" s="31"/>
      <c r="K126" s="31"/>
      <c r="L126" s="31"/>
      <c r="M126" s="31"/>
      <c r="N126" s="31"/>
      <c r="O126" s="31"/>
      <c r="P126" s="31"/>
      <c r="Q126" s="31"/>
      <c r="R126" s="31"/>
      <c r="Y126" s="197"/>
      <c r="Z126" s="198"/>
      <c r="AA126" s="198"/>
    </row>
    <row r="127" spans="1:73" s="97" customFormat="1" ht="12.75" customHeight="1" x14ac:dyDescent="0.2">
      <c r="A127" s="39"/>
      <c r="B127" s="38"/>
      <c r="C127" s="38"/>
      <c r="D127" s="38"/>
      <c r="E127" s="39"/>
      <c r="F127" s="39"/>
      <c r="G127" s="39"/>
      <c r="H127" s="39"/>
      <c r="I127" s="39"/>
      <c r="J127" s="39"/>
      <c r="K127" s="39"/>
      <c r="L127" s="39"/>
      <c r="M127" s="39"/>
      <c r="N127" s="39"/>
      <c r="O127" s="39"/>
      <c r="P127" s="39"/>
      <c r="Q127" s="39"/>
      <c r="R127" s="39"/>
      <c r="Y127" s="197"/>
      <c r="Z127" s="198"/>
      <c r="AA127" s="198"/>
    </row>
    <row r="128" spans="1:73" s="97" customFormat="1" ht="12.75" customHeight="1" x14ac:dyDescent="0.2">
      <c r="A128" s="39"/>
      <c r="B128" s="38"/>
      <c r="C128" s="38"/>
      <c r="D128" s="38"/>
      <c r="E128" s="39"/>
      <c r="F128" s="39"/>
      <c r="G128" s="39"/>
      <c r="H128" s="39"/>
      <c r="I128" s="39"/>
      <c r="J128" s="39"/>
      <c r="K128" s="39"/>
      <c r="L128" s="39"/>
      <c r="M128" s="39"/>
      <c r="N128" s="39"/>
      <c r="O128" s="39"/>
      <c r="P128" s="39"/>
      <c r="Q128" s="39"/>
      <c r="R128" s="134">
        <v>4</v>
      </c>
      <c r="Y128" s="197"/>
      <c r="Z128" s="198"/>
      <c r="AA128" s="198"/>
    </row>
    <row r="129" spans="1:27" s="33" customFormat="1" ht="12.75" customHeight="1" x14ac:dyDescent="0.25">
      <c r="A129" s="31"/>
      <c r="B129" s="32" t="s">
        <v>102</v>
      </c>
      <c r="C129" s="39"/>
      <c r="D129" s="39"/>
      <c r="E129" s="39"/>
      <c r="F129" s="39"/>
      <c r="G129" s="39"/>
      <c r="H129" s="39"/>
      <c r="I129" s="39"/>
      <c r="J129" s="39"/>
      <c r="K129" s="39"/>
      <c r="L129" s="39"/>
      <c r="M129" s="31"/>
      <c r="N129" s="39"/>
      <c r="O129" s="39"/>
      <c r="P129" s="39"/>
      <c r="Q129" s="39"/>
      <c r="R129" s="31"/>
      <c r="Y129" s="197"/>
      <c r="Z129" s="198"/>
      <c r="AA129" s="198"/>
    </row>
    <row r="130" spans="1:27" s="33" customFormat="1" ht="12.75" customHeight="1" x14ac:dyDescent="0.25">
      <c r="A130" s="31"/>
      <c r="B130" s="40" t="s">
        <v>136</v>
      </c>
      <c r="C130" s="41"/>
      <c r="D130" s="41"/>
      <c r="E130" s="41"/>
      <c r="F130" s="41"/>
      <c r="G130" s="41"/>
      <c r="H130" s="41"/>
      <c r="I130" s="41"/>
      <c r="J130" s="41"/>
      <c r="K130" s="41"/>
      <c r="L130" s="41"/>
      <c r="M130" s="42"/>
      <c r="N130" s="103"/>
      <c r="O130" s="103"/>
      <c r="P130" s="103"/>
      <c r="Q130" s="103"/>
      <c r="R130" s="31"/>
      <c r="Y130" s="197"/>
      <c r="Z130" s="198"/>
      <c r="AA130" s="198"/>
    </row>
    <row r="131" spans="1:27" s="33" customFormat="1" ht="12.75" customHeight="1" thickBot="1" x14ac:dyDescent="0.25">
      <c r="A131" s="31"/>
      <c r="B131" s="35"/>
      <c r="C131" s="35"/>
      <c r="D131" s="35"/>
      <c r="E131" s="35"/>
      <c r="F131" s="35"/>
      <c r="G131" s="35"/>
      <c r="H131" s="35"/>
      <c r="I131" s="35"/>
      <c r="J131" s="35"/>
      <c r="K131" s="35"/>
      <c r="L131" s="35"/>
      <c r="M131" s="31"/>
      <c r="N131" s="103"/>
      <c r="O131" s="103"/>
      <c r="P131" s="103"/>
      <c r="Q131" s="103"/>
      <c r="R131" s="31"/>
      <c r="Y131" s="197"/>
      <c r="Z131" s="198"/>
      <c r="AA131" s="198"/>
    </row>
    <row r="132" spans="1:27" s="33" customFormat="1" ht="12.75" customHeight="1" x14ac:dyDescent="0.25">
      <c r="A132" s="31"/>
      <c r="B132" s="45"/>
      <c r="C132" s="46">
        <v>2004</v>
      </c>
      <c r="D132" s="46">
        <v>2005</v>
      </c>
      <c r="E132" s="46">
        <v>2006</v>
      </c>
      <c r="F132" s="46">
        <v>2007</v>
      </c>
      <c r="G132" s="46">
        <v>2008</v>
      </c>
      <c r="H132" s="46">
        <v>2009</v>
      </c>
      <c r="I132" s="46">
        <v>2010</v>
      </c>
      <c r="J132" s="46">
        <v>2011</v>
      </c>
      <c r="K132" s="46">
        <v>2012</v>
      </c>
      <c r="L132" s="46">
        <v>2013</v>
      </c>
      <c r="M132" s="46">
        <v>2014</v>
      </c>
      <c r="N132" s="46">
        <v>2015</v>
      </c>
      <c r="O132" s="46">
        <v>2016</v>
      </c>
      <c r="P132" s="46">
        <v>2017</v>
      </c>
      <c r="Q132" s="46">
        <v>2018</v>
      </c>
      <c r="R132" s="31"/>
      <c r="Y132" s="197"/>
      <c r="Z132" s="198"/>
      <c r="AA132" s="198"/>
    </row>
    <row r="133" spans="1:27" s="33" customFormat="1" ht="12.75" customHeight="1" x14ac:dyDescent="0.2">
      <c r="A133" s="31"/>
      <c r="B133" s="154" t="s">
        <v>10</v>
      </c>
      <c r="C133" s="52">
        <v>85897</v>
      </c>
      <c r="D133" s="52">
        <v>86798</v>
      </c>
      <c r="E133" s="52">
        <v>88935</v>
      </c>
      <c r="F133" s="52">
        <v>90387</v>
      </c>
      <c r="G133" s="52">
        <v>90701</v>
      </c>
      <c r="H133" s="52">
        <v>88188</v>
      </c>
      <c r="I133" s="52">
        <v>84919</v>
      </c>
      <c r="J133" s="52">
        <v>82501</v>
      </c>
      <c r="K133" s="52">
        <v>81273</v>
      </c>
      <c r="L133" s="52">
        <v>81047</v>
      </c>
      <c r="M133" s="110">
        <v>81538</v>
      </c>
      <c r="N133" s="110">
        <v>82085</v>
      </c>
      <c r="O133" s="110">
        <v>83277</v>
      </c>
      <c r="P133" s="110">
        <v>83550</v>
      </c>
      <c r="Q133" s="110">
        <f>Q229</f>
        <v>85848</v>
      </c>
      <c r="R133" s="31"/>
      <c r="S133" s="156">
        <f>Q133-C133</f>
        <v>-49</v>
      </c>
      <c r="T133" s="44">
        <f>S133/C133</f>
        <v>-5.7045065601825438E-4</v>
      </c>
      <c r="V133" s="156">
        <f>Q133-F133</f>
        <v>-4539</v>
      </c>
      <c r="W133" s="44">
        <f>V133/F133</f>
        <v>-5.0217398519698628E-2</v>
      </c>
      <c r="Y133" s="156">
        <f>Q133-J133</f>
        <v>3347</v>
      </c>
      <c r="Z133" s="44">
        <f>Y133/J133</f>
        <v>4.0569205221754889E-2</v>
      </c>
    </row>
    <row r="134" spans="1:27" s="33" customFormat="1" ht="12.75" customHeight="1" x14ac:dyDescent="0.2">
      <c r="A134" s="31"/>
      <c r="B134" s="155" t="s">
        <v>3</v>
      </c>
      <c r="C134" s="56">
        <v>19332</v>
      </c>
      <c r="D134" s="56">
        <v>18872</v>
      </c>
      <c r="E134" s="56">
        <v>18807</v>
      </c>
      <c r="F134" s="56">
        <v>19096</v>
      </c>
      <c r="G134" s="56">
        <v>18608</v>
      </c>
      <c r="H134" s="56">
        <v>17598</v>
      </c>
      <c r="I134" s="56">
        <v>16982</v>
      </c>
      <c r="J134" s="56">
        <v>16372</v>
      </c>
      <c r="K134" s="56">
        <v>16467</v>
      </c>
      <c r="L134" s="56">
        <v>16261</v>
      </c>
      <c r="M134" s="56">
        <v>16240</v>
      </c>
      <c r="N134" s="56">
        <v>16400</v>
      </c>
      <c r="O134" s="56">
        <v>16304</v>
      </c>
      <c r="P134" s="56">
        <v>16273</v>
      </c>
      <c r="Q134" s="56">
        <f>Q230</f>
        <v>16373</v>
      </c>
      <c r="R134" s="31"/>
      <c r="S134" s="156">
        <f>Q134-C134</f>
        <v>-2959</v>
      </c>
      <c r="T134" s="44">
        <f>S134/C134</f>
        <v>-0.15306228015725223</v>
      </c>
      <c r="V134" s="156">
        <f>Q134-F134</f>
        <v>-2723</v>
      </c>
      <c r="W134" s="44">
        <f>V134/F134</f>
        <v>-0.14259530791788858</v>
      </c>
      <c r="Y134" s="156">
        <f>Q134-J134</f>
        <v>1</v>
      </c>
      <c r="Z134" s="44">
        <f>Y134/J134</f>
        <v>6.1079892499389202E-5</v>
      </c>
    </row>
    <row r="135" spans="1:27" s="33" customFormat="1" ht="12.75" customHeight="1" thickBot="1" x14ac:dyDescent="0.25">
      <c r="A135" s="31"/>
      <c r="B135" s="151" t="s">
        <v>98</v>
      </c>
      <c r="C135" s="199">
        <f>C134/C133</f>
        <v>0.22506024657438561</v>
      </c>
      <c r="D135" s="199">
        <f t="shared" ref="D135:O135" si="3">D134/D133</f>
        <v>0.21742436461669623</v>
      </c>
      <c r="E135" s="199">
        <f t="shared" si="3"/>
        <v>0.2114690504300894</v>
      </c>
      <c r="F135" s="199">
        <f t="shared" si="3"/>
        <v>0.21126931970305465</v>
      </c>
      <c r="G135" s="199">
        <f t="shared" si="3"/>
        <v>0.20515760575958369</v>
      </c>
      <c r="H135" s="199">
        <f t="shared" si="3"/>
        <v>0.19955095931419239</v>
      </c>
      <c r="I135" s="199">
        <f t="shared" si="3"/>
        <v>0.19997880333023235</v>
      </c>
      <c r="J135" s="199">
        <f t="shared" si="3"/>
        <v>0.19844607944146131</v>
      </c>
      <c r="K135" s="199">
        <f t="shared" si="3"/>
        <v>0.20261341404894614</v>
      </c>
      <c r="L135" s="199">
        <f t="shared" si="3"/>
        <v>0.20063666761261983</v>
      </c>
      <c r="M135" s="199">
        <f t="shared" si="3"/>
        <v>0.19917093870342661</v>
      </c>
      <c r="N135" s="199">
        <f t="shared" si="3"/>
        <v>0.19979289760613997</v>
      </c>
      <c r="O135" s="199">
        <f t="shared" si="3"/>
        <v>0.19578034751492007</v>
      </c>
      <c r="P135" s="199">
        <v>0.19476959904248953</v>
      </c>
      <c r="Q135" s="199">
        <f t="shared" ref="Q135" si="4">Q134/Q133</f>
        <v>0.19072080887149381</v>
      </c>
      <c r="R135" s="31"/>
      <c r="S135" s="44">
        <f>Q135-C135</f>
        <v>-3.4339437702891801E-2</v>
      </c>
      <c r="V135" s="44">
        <f>Q135-F135</f>
        <v>-2.054851083156084E-2</v>
      </c>
      <c r="Y135" s="44">
        <f>Q135-J135</f>
        <v>-7.7252705699674962E-3</v>
      </c>
    </row>
    <row r="136" spans="1:27" s="33" customFormat="1" ht="12.75" customHeight="1" x14ac:dyDescent="0.2">
      <c r="A136" s="31"/>
      <c r="B136" s="91"/>
      <c r="C136" s="222" t="s">
        <v>202</v>
      </c>
      <c r="D136" s="222"/>
      <c r="E136" s="153" t="s">
        <v>220</v>
      </c>
      <c r="F136" s="130"/>
      <c r="G136" s="31"/>
      <c r="H136" s="222" t="s">
        <v>231</v>
      </c>
      <c r="I136" s="222"/>
      <c r="J136" s="153" t="s">
        <v>226</v>
      </c>
      <c r="K136" s="113"/>
      <c r="L136" s="119"/>
      <c r="M136" s="222" t="s">
        <v>218</v>
      </c>
      <c r="N136" s="222"/>
      <c r="O136" s="217" t="s">
        <v>219</v>
      </c>
      <c r="P136" s="103"/>
      <c r="Q136" s="103"/>
      <c r="R136" s="31"/>
    </row>
    <row r="137" spans="1:27" s="33" customFormat="1" ht="12.75" customHeight="1" x14ac:dyDescent="0.2">
      <c r="A137" s="31"/>
      <c r="B137" s="92"/>
      <c r="C137" s="223"/>
      <c r="D137" s="223"/>
      <c r="E137" s="152" t="s">
        <v>212</v>
      </c>
      <c r="F137" s="115"/>
      <c r="G137" s="31"/>
      <c r="H137" s="223"/>
      <c r="I137" s="223"/>
      <c r="J137" s="132" t="s">
        <v>227</v>
      </c>
      <c r="K137" s="117"/>
      <c r="L137" s="119"/>
      <c r="M137" s="223"/>
      <c r="N137" s="223"/>
      <c r="O137" s="132" t="s">
        <v>221</v>
      </c>
      <c r="P137" s="103"/>
      <c r="Q137" s="103"/>
      <c r="R137" s="31"/>
    </row>
    <row r="138" spans="1:27" s="33" customFormat="1" ht="12.75" customHeight="1" x14ac:dyDescent="0.2">
      <c r="A138" s="31"/>
      <c r="B138" s="92"/>
      <c r="C138" s="223"/>
      <c r="D138" s="223"/>
      <c r="E138" s="152" t="s">
        <v>116</v>
      </c>
      <c r="F138" s="116"/>
      <c r="G138" s="31"/>
      <c r="H138" s="223"/>
      <c r="I138" s="223"/>
      <c r="J138" s="132" t="s">
        <v>228</v>
      </c>
      <c r="K138" s="118"/>
      <c r="L138" s="119"/>
      <c r="M138" s="223"/>
      <c r="N138" s="223"/>
      <c r="O138" s="132" t="s">
        <v>239</v>
      </c>
      <c r="P138" s="103"/>
      <c r="Q138" s="103"/>
      <c r="R138" s="31"/>
    </row>
    <row r="139" spans="1:27" s="33" customFormat="1" ht="12.75" customHeight="1" x14ac:dyDescent="0.2">
      <c r="A139" s="31"/>
      <c r="B139" s="92"/>
      <c r="C139" s="150"/>
      <c r="D139" s="150"/>
      <c r="E139" s="152"/>
      <c r="F139" s="116"/>
      <c r="G139" s="31"/>
      <c r="H139" s="150"/>
      <c r="I139" s="150"/>
      <c r="J139" s="132"/>
      <c r="K139" s="118"/>
      <c r="L139" s="119"/>
      <c r="M139" s="31"/>
      <c r="N139" s="103"/>
      <c r="O139" s="103"/>
      <c r="P139" s="103"/>
      <c r="Q139" s="103"/>
      <c r="R139" s="110"/>
    </row>
    <row r="140" spans="1:27" s="33" customFormat="1" ht="12.75" customHeight="1" x14ac:dyDescent="0.2">
      <c r="A140" s="31"/>
      <c r="B140" s="38"/>
      <c r="C140" s="38"/>
      <c r="D140" s="38"/>
      <c r="E140" s="39"/>
      <c r="F140" s="39"/>
      <c r="G140" s="39"/>
      <c r="H140" s="39"/>
      <c r="I140" s="39"/>
      <c r="J140" s="39"/>
      <c r="K140" s="39"/>
      <c r="L140" s="31"/>
      <c r="M140" s="31"/>
      <c r="N140" s="103"/>
      <c r="O140" s="103"/>
      <c r="P140" s="103"/>
      <c r="Q140" s="103"/>
      <c r="R140" s="110"/>
    </row>
    <row r="141" spans="1:27" s="33" customFormat="1" ht="15.75" customHeight="1" x14ac:dyDescent="0.25">
      <c r="A141" s="31"/>
      <c r="B141" s="32" t="s">
        <v>106</v>
      </c>
      <c r="C141" s="39"/>
      <c r="D141" s="39"/>
      <c r="E141" s="39"/>
      <c r="F141" s="39"/>
      <c r="G141" s="39"/>
      <c r="H141" s="39"/>
      <c r="I141" s="39"/>
      <c r="J141" s="39"/>
      <c r="K141" s="39"/>
      <c r="L141" s="39"/>
      <c r="M141" s="31"/>
      <c r="N141" s="31"/>
      <c r="O141" s="31"/>
      <c r="P141" s="31"/>
      <c r="Q141" s="31"/>
      <c r="R141" s="110"/>
    </row>
    <row r="142" spans="1:27" s="43" customFormat="1" ht="15.75" x14ac:dyDescent="0.25">
      <c r="A142" s="42"/>
      <c r="B142" s="40" t="s">
        <v>96</v>
      </c>
      <c r="C142" s="41"/>
      <c r="D142" s="41"/>
      <c r="E142" s="41"/>
      <c r="F142" s="41"/>
      <c r="G142" s="41"/>
      <c r="H142" s="41"/>
      <c r="I142" s="41"/>
      <c r="J142" s="41"/>
      <c r="K142" s="41"/>
      <c r="L142" s="41"/>
      <c r="M142" s="42"/>
      <c r="N142" s="42"/>
      <c r="O142" s="42"/>
      <c r="P142" s="42"/>
      <c r="Q142" s="42"/>
      <c r="R142" s="41"/>
      <c r="S142" s="33"/>
      <c r="T142" s="33"/>
      <c r="U142" s="33"/>
      <c r="V142" s="33"/>
      <c r="W142" s="33"/>
    </row>
    <row r="143" spans="1:27" s="33" customFormat="1" ht="12.75" customHeight="1" thickBot="1" x14ac:dyDescent="0.25">
      <c r="A143" s="31"/>
      <c r="B143" s="35"/>
      <c r="C143" s="35"/>
      <c r="D143" s="35"/>
      <c r="E143" s="35"/>
      <c r="F143" s="35"/>
      <c r="G143" s="35"/>
      <c r="H143" s="35"/>
      <c r="I143" s="35"/>
      <c r="J143" s="35"/>
      <c r="K143" s="35"/>
      <c r="L143" s="35"/>
      <c r="M143" s="31"/>
      <c r="N143" s="31"/>
      <c r="O143" s="31"/>
      <c r="P143" s="31"/>
      <c r="Q143" s="31"/>
      <c r="R143" s="31"/>
    </row>
    <row r="144" spans="1:27" s="48" customFormat="1" ht="15" x14ac:dyDescent="0.25">
      <c r="A144" s="47"/>
      <c r="B144" s="45"/>
      <c r="C144" s="46">
        <v>2004</v>
      </c>
      <c r="D144" s="46">
        <v>2005</v>
      </c>
      <c r="E144" s="46">
        <v>2006</v>
      </c>
      <c r="F144" s="46">
        <v>2007</v>
      </c>
      <c r="G144" s="46">
        <v>2008</v>
      </c>
      <c r="H144" s="46">
        <v>2009</v>
      </c>
      <c r="I144" s="46">
        <v>2010</v>
      </c>
      <c r="J144" s="46">
        <v>2011</v>
      </c>
      <c r="K144" s="46">
        <v>2012</v>
      </c>
      <c r="L144" s="46">
        <v>2013</v>
      </c>
      <c r="M144" s="46">
        <v>2014</v>
      </c>
      <c r="N144" s="46">
        <v>2015</v>
      </c>
      <c r="O144" s="46">
        <v>2016</v>
      </c>
      <c r="P144" s="46">
        <v>2017</v>
      </c>
      <c r="Q144" s="46">
        <v>2018</v>
      </c>
      <c r="R144" s="47"/>
      <c r="S144" s="33"/>
      <c r="T144" s="33"/>
      <c r="U144" s="33"/>
      <c r="V144" s="33"/>
      <c r="W144" s="33"/>
    </row>
    <row r="145" spans="1:26" s="33" customFormat="1" ht="12.75" customHeight="1" x14ac:dyDescent="0.2">
      <c r="A145" s="31"/>
      <c r="B145" s="51" t="s">
        <v>97</v>
      </c>
      <c r="C145" s="52">
        <v>611306</v>
      </c>
      <c r="D145" s="52">
        <v>624162</v>
      </c>
      <c r="E145" s="52">
        <v>647679</v>
      </c>
      <c r="F145" s="52">
        <v>660920</v>
      </c>
      <c r="G145" s="52">
        <v>628339</v>
      </c>
      <c r="H145" s="52">
        <v>543115</v>
      </c>
      <c r="I145" s="52">
        <v>499146</v>
      </c>
      <c r="J145" s="52">
        <v>500432</v>
      </c>
      <c r="K145" s="52">
        <v>509937</v>
      </c>
      <c r="L145" s="52">
        <v>532620</v>
      </c>
      <c r="M145" s="110">
        <v>553716.1</v>
      </c>
      <c r="N145" s="110">
        <v>582412.6</v>
      </c>
      <c r="O145" s="110">
        <v>601206.19999999995</v>
      </c>
      <c r="P145" s="110">
        <v>620734.1</v>
      </c>
      <c r="Q145" s="110">
        <f>Q237</f>
        <v>645740.89999999991</v>
      </c>
      <c r="R145" s="31"/>
      <c r="S145" s="156">
        <f>Q145-C145</f>
        <v>34434.899999999907</v>
      </c>
      <c r="T145" s="44">
        <f>S145/C145</f>
        <v>5.6330054015501084E-2</v>
      </c>
      <c r="V145" s="156">
        <f>Q145-G145</f>
        <v>17401.899999999907</v>
      </c>
      <c r="W145" s="44">
        <f>V145/G145</f>
        <v>2.7695081795018145E-2</v>
      </c>
      <c r="Y145" s="156">
        <f>Q145-I145</f>
        <v>146594.89999999991</v>
      </c>
      <c r="Z145" s="44">
        <f>Y145/I145</f>
        <v>0.29369142495382095</v>
      </c>
    </row>
    <row r="146" spans="1:26" s="33" customFormat="1" ht="12.75" customHeight="1" x14ac:dyDescent="0.2">
      <c r="A146" s="31"/>
      <c r="B146" s="55" t="s">
        <v>3</v>
      </c>
      <c r="C146" s="56">
        <v>214155</v>
      </c>
      <c r="D146" s="56">
        <v>216035</v>
      </c>
      <c r="E146" s="56">
        <v>221941</v>
      </c>
      <c r="F146" s="56">
        <v>234889</v>
      </c>
      <c r="G146" s="56">
        <v>235055</v>
      </c>
      <c r="H146" s="56">
        <v>198786</v>
      </c>
      <c r="I146" s="56">
        <v>182855</v>
      </c>
      <c r="J146" s="56">
        <v>188244</v>
      </c>
      <c r="K146" s="56">
        <v>190125</v>
      </c>
      <c r="L146" s="56">
        <v>196452</v>
      </c>
      <c r="M146" s="56">
        <v>208195.3125</v>
      </c>
      <c r="N146" s="56">
        <v>227013.60416666672</v>
      </c>
      <c r="O146" s="56">
        <v>238083.79166666669</v>
      </c>
      <c r="P146" s="56">
        <v>247014.06250000003</v>
      </c>
      <c r="Q146" s="56">
        <f>Q238</f>
        <v>255370.4375</v>
      </c>
      <c r="R146" s="31"/>
      <c r="S146" s="156">
        <f>Q146-C146</f>
        <v>41215.4375</v>
      </c>
      <c r="T146" s="44">
        <f>S146/C146</f>
        <v>0.19245610655833392</v>
      </c>
      <c r="V146" s="156">
        <f t="shared" ref="V146:V147" si="5">Q146-G146</f>
        <v>20315.4375</v>
      </c>
      <c r="W146" s="44">
        <f>V146/G146</f>
        <v>8.6428442279466514E-2</v>
      </c>
      <c r="Y146" s="156">
        <f>Q146-I146</f>
        <v>72515.4375</v>
      </c>
      <c r="Z146" s="44">
        <f>Y146/I146</f>
        <v>0.39657344617319734</v>
      </c>
    </row>
    <row r="147" spans="1:26" s="33" customFormat="1" ht="12.75" customHeight="1" thickBot="1" x14ac:dyDescent="0.25">
      <c r="A147" s="31"/>
      <c r="B147" s="59" t="s">
        <v>98</v>
      </c>
      <c r="C147" s="199">
        <f>C146/C145</f>
        <v>0.35032373312220066</v>
      </c>
      <c r="D147" s="199">
        <f t="shared" ref="D147:O147" si="6">D146/D145</f>
        <v>0.34612007780031467</v>
      </c>
      <c r="E147" s="199">
        <f t="shared" si="6"/>
        <v>0.3426712924149154</v>
      </c>
      <c r="F147" s="199">
        <f t="shared" si="6"/>
        <v>0.3553970223325062</v>
      </c>
      <c r="G147" s="199">
        <f t="shared" si="6"/>
        <v>0.37408946444514823</v>
      </c>
      <c r="H147" s="199">
        <f t="shared" si="6"/>
        <v>0.36601088167331042</v>
      </c>
      <c r="I147" s="199">
        <f t="shared" si="6"/>
        <v>0.36633570137795357</v>
      </c>
      <c r="J147" s="199">
        <f t="shared" si="6"/>
        <v>0.37616299517217122</v>
      </c>
      <c r="K147" s="199">
        <f t="shared" si="6"/>
        <v>0.37284017437448158</v>
      </c>
      <c r="L147" s="199">
        <f t="shared" si="6"/>
        <v>0.3688408246029064</v>
      </c>
      <c r="M147" s="199">
        <f t="shared" si="6"/>
        <v>0.37599649441293109</v>
      </c>
      <c r="N147" s="199">
        <f t="shared" si="6"/>
        <v>0.38978140954825963</v>
      </c>
      <c r="O147" s="199">
        <f t="shared" si="6"/>
        <v>0.39601020692512268</v>
      </c>
      <c r="P147" s="199">
        <v>0.39793860607947917</v>
      </c>
      <c r="Q147" s="199">
        <f t="shared" ref="Q147" si="7">Q146/Q145</f>
        <v>0.39546889085080417</v>
      </c>
      <c r="R147" s="31"/>
      <c r="S147" s="44">
        <f>Q147-C147</f>
        <v>4.5145157728603502E-2</v>
      </c>
      <c r="V147" s="44">
        <f t="shared" si="5"/>
        <v>2.1379426405655932E-2</v>
      </c>
      <c r="Y147" s="44">
        <f>Q147-I147</f>
        <v>2.9133189472850596E-2</v>
      </c>
    </row>
    <row r="148" spans="1:26" s="33" customFormat="1" ht="12.75" customHeight="1" x14ac:dyDescent="0.2">
      <c r="A148" s="31"/>
      <c r="B148" s="91"/>
      <c r="C148" s="222" t="s">
        <v>202</v>
      </c>
      <c r="D148" s="222"/>
      <c r="E148" s="129" t="s">
        <v>205</v>
      </c>
      <c r="F148" s="130"/>
      <c r="G148" s="31"/>
      <c r="H148" s="222" t="s">
        <v>230</v>
      </c>
      <c r="I148" s="222"/>
      <c r="J148" s="131" t="s">
        <v>206</v>
      </c>
      <c r="K148" s="113"/>
      <c r="L148" s="119"/>
      <c r="M148" s="222" t="s">
        <v>233</v>
      </c>
      <c r="N148" s="222"/>
      <c r="O148" s="131" t="s">
        <v>222</v>
      </c>
      <c r="P148" s="113"/>
      <c r="Q148" s="31"/>
      <c r="R148" s="31"/>
    </row>
    <row r="149" spans="1:26" s="33" customFormat="1" ht="12.75" customHeight="1" x14ac:dyDescent="0.2">
      <c r="A149" s="31"/>
      <c r="B149" s="92"/>
      <c r="C149" s="223"/>
      <c r="D149" s="223"/>
      <c r="E149" s="128" t="s">
        <v>244</v>
      </c>
      <c r="F149" s="115"/>
      <c r="G149" s="31"/>
      <c r="H149" s="223"/>
      <c r="I149" s="223"/>
      <c r="J149" s="132" t="s">
        <v>213</v>
      </c>
      <c r="K149" s="117"/>
      <c r="L149" s="119"/>
      <c r="M149" s="223"/>
      <c r="N149" s="223"/>
      <c r="O149" s="132" t="s">
        <v>223</v>
      </c>
      <c r="P149" s="117"/>
      <c r="Q149" s="31"/>
      <c r="R149" s="31"/>
    </row>
    <row r="150" spans="1:26" s="33" customFormat="1" ht="12.75" customHeight="1" x14ac:dyDescent="0.2">
      <c r="A150" s="31"/>
      <c r="B150" s="92"/>
      <c r="C150" s="223"/>
      <c r="D150" s="223"/>
      <c r="E150" s="128" t="s">
        <v>243</v>
      </c>
      <c r="F150" s="116"/>
      <c r="G150" s="31"/>
      <c r="H150" s="223"/>
      <c r="I150" s="223"/>
      <c r="J150" s="132" t="s">
        <v>245</v>
      </c>
      <c r="K150" s="118"/>
      <c r="L150" s="119"/>
      <c r="M150" s="223"/>
      <c r="N150" s="223"/>
      <c r="O150" s="132" t="s">
        <v>246</v>
      </c>
      <c r="P150" s="118"/>
      <c r="Q150" s="31"/>
      <c r="R150" s="31"/>
    </row>
    <row r="151" spans="1:26" s="33" customFormat="1" ht="12.75" customHeight="1" x14ac:dyDescent="0.2">
      <c r="A151" s="31"/>
      <c r="B151" s="31"/>
      <c r="C151" s="63"/>
      <c r="D151" s="63"/>
      <c r="E151" s="63"/>
      <c r="F151" s="64"/>
      <c r="G151" s="62"/>
      <c r="H151" s="63"/>
      <c r="I151" s="89"/>
      <c r="J151" s="89"/>
      <c r="K151" s="88"/>
      <c r="L151" s="62"/>
      <c r="M151" s="31"/>
      <c r="N151" s="31"/>
      <c r="O151" s="31"/>
      <c r="P151" s="31"/>
      <c r="Q151" s="31"/>
      <c r="R151" s="31"/>
    </row>
    <row r="152" spans="1:26" s="33" customFormat="1" ht="12.75" customHeight="1" x14ac:dyDescent="0.2">
      <c r="A152" s="31"/>
      <c r="B152" s="31"/>
      <c r="C152" s="63"/>
      <c r="D152" s="63"/>
      <c r="E152" s="63"/>
      <c r="F152" s="64"/>
      <c r="G152" s="148"/>
      <c r="H152" s="148"/>
      <c r="I152" s="148"/>
      <c r="J152" s="148"/>
      <c r="K152" s="148"/>
      <c r="L152" s="148"/>
      <c r="M152" s="31"/>
      <c r="N152" s="31"/>
      <c r="O152" s="31"/>
      <c r="P152" s="31"/>
      <c r="Q152" s="31"/>
      <c r="R152" s="31"/>
    </row>
    <row r="153" spans="1:26" s="33" customFormat="1" ht="15.75" x14ac:dyDescent="0.25">
      <c r="A153" s="31"/>
      <c r="B153" s="32" t="s">
        <v>108</v>
      </c>
      <c r="C153" s="63"/>
      <c r="D153" s="63"/>
      <c r="E153" s="63"/>
      <c r="F153" s="65"/>
      <c r="G153" s="65"/>
      <c r="H153" s="65"/>
      <c r="I153" s="65"/>
      <c r="J153" s="65"/>
      <c r="K153" s="65"/>
      <c r="L153" s="65"/>
      <c r="M153" s="31"/>
      <c r="N153" s="31"/>
      <c r="O153" s="31"/>
      <c r="P153" s="31"/>
      <c r="Q153" s="31"/>
      <c r="R153" s="31"/>
    </row>
    <row r="154" spans="1:26" s="33" customFormat="1" ht="15.75" x14ac:dyDescent="0.25">
      <c r="A154" s="31"/>
      <c r="B154" s="40" t="s">
        <v>100</v>
      </c>
      <c r="C154" s="63"/>
      <c r="D154" s="63"/>
      <c r="E154" s="63"/>
      <c r="F154" s="65"/>
      <c r="G154" s="66"/>
      <c r="H154" s="63"/>
      <c r="I154" s="63"/>
      <c r="J154" s="63"/>
      <c r="K154" s="65"/>
      <c r="L154" s="66"/>
      <c r="M154" s="31"/>
      <c r="N154" s="31"/>
      <c r="O154" s="31"/>
      <c r="P154" s="31"/>
      <c r="Q154" s="31"/>
      <c r="R154" s="31"/>
    </row>
    <row r="155" spans="1:26" s="33" customFormat="1" ht="12.75" customHeight="1" thickBot="1" x14ac:dyDescent="0.25">
      <c r="A155" s="31"/>
      <c r="B155" s="67" t="s">
        <v>101</v>
      </c>
      <c r="C155" s="31"/>
      <c r="D155" s="31"/>
      <c r="E155" s="31"/>
      <c r="F155" s="31"/>
      <c r="G155" s="31"/>
      <c r="H155" s="31"/>
      <c r="I155" s="31"/>
      <c r="J155" s="31"/>
      <c r="K155" s="31"/>
      <c r="L155" s="31"/>
      <c r="M155" s="31"/>
      <c r="N155" s="31"/>
      <c r="O155" s="31"/>
      <c r="P155" s="31"/>
      <c r="Q155" s="31"/>
      <c r="R155" s="31"/>
    </row>
    <row r="156" spans="1:26" s="70" customFormat="1" ht="15" x14ac:dyDescent="0.25">
      <c r="A156" s="69"/>
      <c r="B156" s="68"/>
      <c r="C156" s="46">
        <v>2004</v>
      </c>
      <c r="D156" s="46">
        <v>2005</v>
      </c>
      <c r="E156" s="46">
        <v>2006</v>
      </c>
      <c r="F156" s="46">
        <v>2007</v>
      </c>
      <c r="G156" s="46">
        <v>2008</v>
      </c>
      <c r="H156" s="46">
        <v>2009</v>
      </c>
      <c r="I156" s="46">
        <v>2010</v>
      </c>
      <c r="J156" s="46">
        <v>2011</v>
      </c>
      <c r="K156" s="46">
        <v>2012</v>
      </c>
      <c r="L156" s="46">
        <v>2013</v>
      </c>
      <c r="M156" s="46">
        <v>2014</v>
      </c>
      <c r="N156" s="46">
        <v>2015</v>
      </c>
      <c r="O156" s="46">
        <v>2016</v>
      </c>
      <c r="P156" s="46">
        <v>2017</v>
      </c>
      <c r="Q156" s="46">
        <v>2018</v>
      </c>
      <c r="R156" s="69"/>
      <c r="S156" s="156"/>
      <c r="T156" s="33"/>
      <c r="U156" s="33"/>
      <c r="V156" s="33"/>
      <c r="W156" s="33"/>
    </row>
    <row r="157" spans="1:26" s="33" customFormat="1" ht="12.75" customHeight="1" x14ac:dyDescent="0.2">
      <c r="A157" s="31"/>
      <c r="B157" s="51" t="s">
        <v>97</v>
      </c>
      <c r="C157" s="52">
        <v>24475212</v>
      </c>
      <c r="D157" s="52">
        <v>25552307</v>
      </c>
      <c r="E157" s="52">
        <v>27639723</v>
      </c>
      <c r="F157" s="52">
        <v>29894860</v>
      </c>
      <c r="G157" s="52">
        <v>29581965</v>
      </c>
      <c r="H157" s="52">
        <v>25832506</v>
      </c>
      <c r="I157" s="52">
        <v>23941689</v>
      </c>
      <c r="J157" s="52">
        <v>24510065</v>
      </c>
      <c r="K157" s="52">
        <v>25796509</v>
      </c>
      <c r="L157" s="52">
        <v>27268029</v>
      </c>
      <c r="M157" s="110">
        <v>29017432.960000001</v>
      </c>
      <c r="N157" s="110">
        <v>31378902.400000002</v>
      </c>
      <c r="O157" s="110">
        <v>32979240.960000001</v>
      </c>
      <c r="P157" s="110">
        <v>35100718.719999999</v>
      </c>
      <c r="Q157" s="110">
        <f>Q245</f>
        <v>37668823.039999999</v>
      </c>
      <c r="R157" s="31"/>
      <c r="S157" s="156">
        <f>Q157-C157</f>
        <v>13193611.039999999</v>
      </c>
      <c r="T157" s="44">
        <f>S157/C157</f>
        <v>0.53906013316656864</v>
      </c>
      <c r="V157" s="156">
        <f>Q157-G157</f>
        <v>8086858.0399999991</v>
      </c>
      <c r="W157" s="44">
        <f>V157/G157</f>
        <v>0.27337122601558073</v>
      </c>
      <c r="Y157" s="156">
        <f>Q157-I157</f>
        <v>13727134.039999999</v>
      </c>
      <c r="Z157" s="44">
        <f>Y157/I157</f>
        <v>0.57335696073906894</v>
      </c>
    </row>
    <row r="158" spans="1:26" s="33" customFormat="1" ht="12.75" customHeight="1" x14ac:dyDescent="0.2">
      <c r="A158" s="31"/>
      <c r="B158" s="55" t="s">
        <v>3</v>
      </c>
      <c r="C158" s="56">
        <v>10488276</v>
      </c>
      <c r="D158" s="56">
        <v>10859844</v>
      </c>
      <c r="E158" s="56">
        <v>11416499</v>
      </c>
      <c r="F158" s="56">
        <v>12574820</v>
      </c>
      <c r="G158" s="56">
        <v>13073438</v>
      </c>
      <c r="H158" s="56">
        <v>11069023</v>
      </c>
      <c r="I158" s="56">
        <v>10344024</v>
      </c>
      <c r="J158" s="56">
        <v>10731000</v>
      </c>
      <c r="K158" s="56">
        <v>11349983</v>
      </c>
      <c r="L158" s="56">
        <v>11889831</v>
      </c>
      <c r="M158" s="56">
        <v>12537448.15325</v>
      </c>
      <c r="N158" s="56">
        <v>13442740.95775</v>
      </c>
      <c r="O158" s="56">
        <v>14314852.791999999</v>
      </c>
      <c r="P158" s="56">
        <v>15301714.524400001</v>
      </c>
      <c r="Q158" s="56">
        <f>Q246</f>
        <v>16194331.105349999</v>
      </c>
      <c r="R158" s="31"/>
      <c r="S158" s="156">
        <f>Q158-C158</f>
        <v>5706055.1053499989</v>
      </c>
      <c r="T158" s="44">
        <f>S158/C158</f>
        <v>0.54404128050692024</v>
      </c>
      <c r="V158" s="156">
        <f t="shared" ref="V158:V159" si="8">Q158-G158</f>
        <v>3120893.1053499989</v>
      </c>
      <c r="W158" s="44">
        <f>V158/G158</f>
        <v>0.23872015191030843</v>
      </c>
      <c r="Y158" s="156">
        <f>Q158-I158</f>
        <v>5850307.1053499989</v>
      </c>
      <c r="Z158" s="44">
        <f>Y158/I158</f>
        <v>0.56557362060934879</v>
      </c>
    </row>
    <row r="159" spans="1:26" s="33" customFormat="1" ht="12.75" customHeight="1" thickBot="1" x14ac:dyDescent="0.25">
      <c r="A159" s="31"/>
      <c r="B159" s="59" t="s">
        <v>98</v>
      </c>
      <c r="C159" s="199">
        <f>C158/C157</f>
        <v>0.42852646179326248</v>
      </c>
      <c r="D159" s="199">
        <f t="shared" ref="D159:O159" si="9">D158/D157</f>
        <v>0.42500444284737188</v>
      </c>
      <c r="E159" s="199">
        <f t="shared" si="9"/>
        <v>0.41304679500586888</v>
      </c>
      <c r="F159" s="199">
        <f t="shared" si="9"/>
        <v>0.4206348516099423</v>
      </c>
      <c r="G159" s="199">
        <f t="shared" si="9"/>
        <v>0.44193947224263164</v>
      </c>
      <c r="H159" s="199">
        <f t="shared" si="9"/>
        <v>0.42849203248031764</v>
      </c>
      <c r="I159" s="199">
        <f t="shared" si="9"/>
        <v>0.43205072123357713</v>
      </c>
      <c r="J159" s="199">
        <f t="shared" si="9"/>
        <v>0.43782013633990768</v>
      </c>
      <c r="K159" s="199">
        <f t="shared" si="9"/>
        <v>0.43998135561676194</v>
      </c>
      <c r="L159" s="199">
        <f t="shared" si="9"/>
        <v>0.43603558585037444</v>
      </c>
      <c r="M159" s="199">
        <f t="shared" si="9"/>
        <v>0.43206606768188771</v>
      </c>
      <c r="N159" s="199">
        <f t="shared" si="9"/>
        <v>0.42840061090696402</v>
      </c>
      <c r="O159" s="199">
        <f t="shared" si="9"/>
        <v>0.43405646628927141</v>
      </c>
      <c r="P159" s="199">
        <v>0.43593735633912406</v>
      </c>
      <c r="Q159" s="199">
        <f t="shared" ref="Q159" si="10">Q158/Q157</f>
        <v>0.4299133819008219</v>
      </c>
      <c r="R159" s="31"/>
      <c r="S159" s="44">
        <f>Q159-C159</f>
        <v>1.3869201075594195E-3</v>
      </c>
      <c r="V159" s="44">
        <f t="shared" si="8"/>
        <v>-1.2026090341809736E-2</v>
      </c>
      <c r="Y159" s="44">
        <f>Q159-I159</f>
        <v>-2.1373393327552281E-3</v>
      </c>
    </row>
    <row r="160" spans="1:26" s="33" customFormat="1" ht="12.75" customHeight="1" x14ac:dyDescent="0.2">
      <c r="A160" s="31"/>
      <c r="B160" s="91"/>
      <c r="C160" s="222" t="s">
        <v>203</v>
      </c>
      <c r="D160" s="222"/>
      <c r="E160" s="112" t="s">
        <v>207</v>
      </c>
      <c r="F160" s="114"/>
      <c r="G160" s="133"/>
      <c r="H160" s="222" t="s">
        <v>229</v>
      </c>
      <c r="I160" s="222"/>
      <c r="J160" s="112" t="s">
        <v>208</v>
      </c>
      <c r="K160" s="113"/>
      <c r="L160" s="119"/>
      <c r="M160" s="222" t="s">
        <v>232</v>
      </c>
      <c r="N160" s="222"/>
      <c r="O160" s="217" t="s">
        <v>238</v>
      </c>
      <c r="P160" s="31"/>
      <c r="Q160" s="31"/>
      <c r="R160" s="31"/>
    </row>
    <row r="161" spans="1:23" s="33" customFormat="1" ht="12.75" customHeight="1" x14ac:dyDescent="0.2">
      <c r="A161" s="31"/>
      <c r="B161" s="92"/>
      <c r="C161" s="223"/>
      <c r="D161" s="223"/>
      <c r="E161" s="111" t="s">
        <v>242</v>
      </c>
      <c r="F161" s="115"/>
      <c r="G161" s="123"/>
      <c r="H161" s="223"/>
      <c r="I161" s="223"/>
      <c r="J161" s="111" t="s">
        <v>214</v>
      </c>
      <c r="K161" s="117"/>
      <c r="L161" s="119"/>
      <c r="M161" s="223"/>
      <c r="N161" s="223"/>
      <c r="O161" s="214" t="s">
        <v>249</v>
      </c>
      <c r="P161" s="31"/>
      <c r="Q161" s="31"/>
      <c r="R161" s="31"/>
      <c r="S161" s="157"/>
    </row>
    <row r="162" spans="1:23" s="33" customFormat="1" ht="12.75" customHeight="1" x14ac:dyDescent="0.2">
      <c r="A162" s="31"/>
      <c r="B162" s="92"/>
      <c r="C162" s="223"/>
      <c r="D162" s="223"/>
      <c r="E162" s="111" t="s">
        <v>247</v>
      </c>
      <c r="F162" s="116"/>
      <c r="G162" s="123"/>
      <c r="H162" s="223"/>
      <c r="I162" s="223"/>
      <c r="J162" s="111" t="s">
        <v>248</v>
      </c>
      <c r="K162" s="118"/>
      <c r="L162" s="119"/>
      <c r="M162" s="223"/>
      <c r="N162" s="223"/>
      <c r="O162" s="214" t="s">
        <v>250</v>
      </c>
      <c r="P162" s="31"/>
      <c r="Q162" s="31"/>
      <c r="R162" s="31"/>
      <c r="S162" s="157"/>
    </row>
    <row r="163" spans="1:23" s="33" customFormat="1" x14ac:dyDescent="0.2">
      <c r="A163" s="31"/>
      <c r="B163" s="39"/>
      <c r="C163" s="89"/>
      <c r="D163" s="89"/>
      <c r="E163" s="89"/>
      <c r="F163" s="88"/>
      <c r="G163" s="62"/>
      <c r="H163" s="89"/>
      <c r="I163" s="89"/>
      <c r="J163" s="89"/>
      <c r="K163" s="88"/>
      <c r="L163" s="62"/>
      <c r="M163" s="31"/>
      <c r="N163" s="31"/>
      <c r="O163" s="31"/>
      <c r="P163" s="31"/>
      <c r="Q163" s="31"/>
      <c r="R163" s="31"/>
    </row>
    <row r="164" spans="1:23" s="33" customFormat="1" x14ac:dyDescent="0.2">
      <c r="A164" s="31"/>
      <c r="B164" s="31"/>
      <c r="C164" s="31"/>
      <c r="D164" s="31"/>
      <c r="E164" s="31"/>
      <c r="F164" s="137"/>
      <c r="G164" s="142"/>
      <c r="H164" s="143"/>
      <c r="I164" s="136"/>
      <c r="J164" s="136"/>
      <c r="K164" s="142"/>
      <c r="L164" s="143"/>
      <c r="M164" s="31"/>
      <c r="N164" s="31"/>
      <c r="O164" s="31"/>
      <c r="P164" s="31"/>
      <c r="Q164" s="31"/>
      <c r="R164" s="31"/>
    </row>
    <row r="165" spans="1:23" s="33" customFormat="1" ht="15.75" x14ac:dyDescent="0.25">
      <c r="A165" s="31"/>
      <c r="B165" s="32" t="s">
        <v>118</v>
      </c>
      <c r="C165" s="31"/>
      <c r="D165" s="31"/>
      <c r="E165" s="31"/>
      <c r="F165" s="137"/>
      <c r="G165" s="142"/>
      <c r="H165" s="143"/>
      <c r="I165" s="136"/>
      <c r="J165" s="136"/>
      <c r="K165" s="142"/>
      <c r="L165" s="143"/>
      <c r="M165" s="31"/>
      <c r="N165" s="31"/>
      <c r="O165" s="31"/>
      <c r="P165" s="31"/>
      <c r="Q165" s="31"/>
      <c r="R165" s="31"/>
    </row>
    <row r="166" spans="1:23" s="33" customFormat="1" ht="15.75" x14ac:dyDescent="0.25">
      <c r="A166" s="31"/>
      <c r="B166" s="71" t="s">
        <v>103</v>
      </c>
      <c r="C166" s="31"/>
      <c r="D166" s="31"/>
      <c r="E166" s="31"/>
      <c r="F166" s="31"/>
      <c r="G166" s="31"/>
      <c r="H166" s="31"/>
      <c r="I166" s="31"/>
      <c r="J166" s="31"/>
      <c r="K166" s="31"/>
      <c r="L166" s="31"/>
      <c r="M166" s="31"/>
      <c r="N166" s="31"/>
      <c r="O166" s="31"/>
      <c r="P166" s="31"/>
      <c r="Q166" s="31"/>
      <c r="R166" s="31"/>
    </row>
    <row r="167" spans="1:23" s="33" customFormat="1" ht="13.5" thickBot="1" x14ac:dyDescent="0.25">
      <c r="A167" s="31"/>
      <c r="B167" s="31"/>
      <c r="C167" s="31"/>
      <c r="D167" s="31"/>
      <c r="E167" s="31"/>
      <c r="F167" s="31"/>
      <c r="G167" s="31"/>
      <c r="H167" s="31"/>
      <c r="I167" s="31"/>
      <c r="J167" s="31"/>
      <c r="K167" s="31"/>
      <c r="L167" s="31"/>
      <c r="M167" s="31"/>
      <c r="N167" s="31"/>
      <c r="O167" s="31"/>
      <c r="P167" s="31"/>
      <c r="Q167" s="31"/>
      <c r="R167" s="31"/>
    </row>
    <row r="168" spans="1:23" s="70" customFormat="1" ht="15" x14ac:dyDescent="0.25">
      <c r="A168" s="69"/>
      <c r="B168" s="68"/>
      <c r="C168" s="46">
        <v>2004</v>
      </c>
      <c r="D168" s="46">
        <v>2005</v>
      </c>
      <c r="E168" s="46">
        <v>2006</v>
      </c>
      <c r="F168" s="46">
        <v>2007</v>
      </c>
      <c r="G168" s="46">
        <v>2008</v>
      </c>
      <c r="H168" s="46">
        <v>2009</v>
      </c>
      <c r="I168" s="46">
        <v>2010</v>
      </c>
      <c r="J168" s="46">
        <v>2011</v>
      </c>
      <c r="K168" s="46">
        <v>2012</v>
      </c>
      <c r="L168" s="46">
        <v>2013</v>
      </c>
      <c r="M168" s="46">
        <v>2014</v>
      </c>
      <c r="N168" s="46">
        <v>2015</v>
      </c>
      <c r="O168" s="46">
        <v>2016</v>
      </c>
      <c r="P168" s="46">
        <v>2017</v>
      </c>
      <c r="Q168" s="46">
        <v>2018</v>
      </c>
      <c r="R168" s="160"/>
    </row>
    <row r="169" spans="1:23" s="33" customFormat="1" x14ac:dyDescent="0.2">
      <c r="A169" s="31"/>
      <c r="B169" s="72" t="s">
        <v>82</v>
      </c>
      <c r="C169" s="73">
        <v>4313</v>
      </c>
      <c r="D169" s="73">
        <v>4281</v>
      </c>
      <c r="E169" s="74">
        <v>4174</v>
      </c>
      <c r="F169" s="74">
        <v>4219</v>
      </c>
      <c r="G169" s="74">
        <v>4237</v>
      </c>
      <c r="H169" s="73">
        <v>4241</v>
      </c>
      <c r="I169" s="73">
        <v>4163</v>
      </c>
      <c r="J169" s="73">
        <v>3863</v>
      </c>
      <c r="K169" s="73">
        <v>3766</v>
      </c>
      <c r="L169" s="73">
        <v>3790</v>
      </c>
      <c r="M169" s="110">
        <v>3717</v>
      </c>
      <c r="N169" s="193">
        <v>3686</v>
      </c>
      <c r="O169" s="110">
        <v>3676</v>
      </c>
      <c r="P169" s="110">
        <v>3681</v>
      </c>
      <c r="Q169" s="110">
        <f>Q252</f>
        <v>3697</v>
      </c>
      <c r="R169" s="119"/>
      <c r="S169" s="156">
        <f>Q169-C169</f>
        <v>-616</v>
      </c>
      <c r="T169" s="44">
        <f>S169/C169</f>
        <v>-0.14282402040343148</v>
      </c>
      <c r="V169" s="156">
        <f>Q169-J169</f>
        <v>-166</v>
      </c>
      <c r="W169" s="44">
        <f>V169/J169</f>
        <v>-4.2971783587885067E-2</v>
      </c>
    </row>
    <row r="170" spans="1:23" s="33" customFormat="1" x14ac:dyDescent="0.2">
      <c r="A170" s="31"/>
      <c r="B170" s="55" t="s">
        <v>83</v>
      </c>
      <c r="C170" s="75">
        <v>7</v>
      </c>
      <c r="D170" s="75">
        <v>7</v>
      </c>
      <c r="E170" s="76">
        <v>6</v>
      </c>
      <c r="F170" s="76">
        <v>6</v>
      </c>
      <c r="G170" s="76">
        <v>4</v>
      </c>
      <c r="H170" s="76">
        <v>4</v>
      </c>
      <c r="I170" s="76">
        <v>4</v>
      </c>
      <c r="J170" s="75">
        <v>3</v>
      </c>
      <c r="K170" s="75">
        <v>3</v>
      </c>
      <c r="L170" s="75">
        <v>1</v>
      </c>
      <c r="M170" s="75">
        <v>1</v>
      </c>
      <c r="N170" s="194">
        <v>1</v>
      </c>
      <c r="O170" s="75">
        <v>1</v>
      </c>
      <c r="P170" s="75">
        <v>1</v>
      </c>
      <c r="Q170" s="75">
        <f t="shared" ref="Q170:Q173" si="11">Q253</f>
        <v>1</v>
      </c>
      <c r="R170" s="119"/>
      <c r="S170" s="156">
        <f t="shared" ref="S170:S173" si="12">Q170-C170</f>
        <v>-6</v>
      </c>
      <c r="T170" s="44">
        <f t="shared" ref="T170:T173" si="13">S170/C170</f>
        <v>-0.8571428571428571</v>
      </c>
      <c r="V170" s="156">
        <f t="shared" ref="V170:V173" si="14">Q170-J170</f>
        <v>-2</v>
      </c>
      <c r="W170" s="44">
        <f t="shared" ref="W170:W173" si="15">V170/J170</f>
        <v>-0.66666666666666663</v>
      </c>
    </row>
    <row r="171" spans="1:23" s="33" customFormat="1" x14ac:dyDescent="0.2">
      <c r="A171" s="31"/>
      <c r="B171" s="55" t="s">
        <v>84</v>
      </c>
      <c r="C171" s="75">
        <v>55</v>
      </c>
      <c r="D171" s="75">
        <v>54</v>
      </c>
      <c r="E171" s="76">
        <v>53</v>
      </c>
      <c r="F171" s="76">
        <v>54</v>
      </c>
      <c r="G171" s="76">
        <v>52</v>
      </c>
      <c r="H171" s="76">
        <v>49</v>
      </c>
      <c r="I171" s="76">
        <v>49</v>
      </c>
      <c r="J171" s="75">
        <v>43</v>
      </c>
      <c r="K171" s="75">
        <v>42</v>
      </c>
      <c r="L171" s="75">
        <v>42</v>
      </c>
      <c r="M171" s="110">
        <v>40</v>
      </c>
      <c r="N171" s="193">
        <v>39</v>
      </c>
      <c r="O171" s="110">
        <v>38</v>
      </c>
      <c r="P171" s="110">
        <v>38</v>
      </c>
      <c r="Q171" s="110">
        <f t="shared" si="11"/>
        <v>38</v>
      </c>
      <c r="R171" s="119"/>
      <c r="S171" s="156">
        <f t="shared" si="12"/>
        <v>-17</v>
      </c>
      <c r="T171" s="44">
        <f t="shared" si="13"/>
        <v>-0.30909090909090908</v>
      </c>
      <c r="V171" s="156">
        <f t="shared" si="14"/>
        <v>-5</v>
      </c>
      <c r="W171" s="44">
        <f t="shared" si="15"/>
        <v>-0.11627906976744186</v>
      </c>
    </row>
    <row r="172" spans="1:23" s="33" customFormat="1" x14ac:dyDescent="0.2">
      <c r="A172" s="31"/>
      <c r="B172" s="55" t="s">
        <v>104</v>
      </c>
      <c r="C172" s="75">
        <v>39</v>
      </c>
      <c r="D172" s="75">
        <v>37</v>
      </c>
      <c r="E172" s="76">
        <v>32</v>
      </c>
      <c r="F172" s="76">
        <v>27</v>
      </c>
      <c r="G172" s="76">
        <v>29</v>
      </c>
      <c r="H172" s="76">
        <v>32</v>
      </c>
      <c r="I172" s="76">
        <v>31</v>
      </c>
      <c r="J172" s="75">
        <v>27</v>
      </c>
      <c r="K172" s="75">
        <v>25</v>
      </c>
      <c r="L172" s="75">
        <v>24</v>
      </c>
      <c r="M172" s="75">
        <v>25</v>
      </c>
      <c r="N172" s="194">
        <v>26</v>
      </c>
      <c r="O172" s="75">
        <v>26</v>
      </c>
      <c r="P172" s="75">
        <v>25</v>
      </c>
      <c r="Q172" s="75">
        <f t="shared" si="11"/>
        <v>21</v>
      </c>
      <c r="R172" s="119"/>
      <c r="S172" s="156">
        <f t="shared" si="12"/>
        <v>-18</v>
      </c>
      <c r="T172" s="44">
        <f t="shared" si="13"/>
        <v>-0.46153846153846156</v>
      </c>
      <c r="V172" s="156">
        <f t="shared" si="14"/>
        <v>-6</v>
      </c>
      <c r="W172" s="44">
        <f t="shared" si="15"/>
        <v>-0.22222222222222221</v>
      </c>
    </row>
    <row r="173" spans="1:23" s="33" customFormat="1" ht="13.5" thickBot="1" x14ac:dyDescent="0.25">
      <c r="A173" s="31"/>
      <c r="B173" s="59" t="s">
        <v>10</v>
      </c>
      <c r="C173" s="77">
        <v>4414</v>
      </c>
      <c r="D173" s="77">
        <v>4379</v>
      </c>
      <c r="E173" s="77">
        <v>4265</v>
      </c>
      <c r="F173" s="77">
        <v>4306</v>
      </c>
      <c r="G173" s="78">
        <v>4322</v>
      </c>
      <c r="H173" s="77">
        <v>4326</v>
      </c>
      <c r="I173" s="77">
        <v>4247</v>
      </c>
      <c r="J173" s="77">
        <v>3936</v>
      </c>
      <c r="K173" s="77">
        <v>3836</v>
      </c>
      <c r="L173" s="77">
        <v>3857</v>
      </c>
      <c r="M173" s="77">
        <v>3783</v>
      </c>
      <c r="N173" s="195">
        <v>3752</v>
      </c>
      <c r="O173" s="77">
        <v>3741</v>
      </c>
      <c r="P173" s="77">
        <v>3745</v>
      </c>
      <c r="Q173" s="77">
        <f t="shared" si="11"/>
        <v>3757</v>
      </c>
      <c r="R173" s="119"/>
      <c r="S173" s="156">
        <f t="shared" si="12"/>
        <v>-657</v>
      </c>
      <c r="T173" s="44">
        <f t="shared" si="13"/>
        <v>-0.1488445854100589</v>
      </c>
      <c r="V173" s="156">
        <f t="shared" si="14"/>
        <v>-179</v>
      </c>
      <c r="W173" s="44">
        <f t="shared" si="15"/>
        <v>-4.5477642276422765E-2</v>
      </c>
    </row>
    <row r="174" spans="1:23" s="33" customFormat="1" ht="12.75" customHeight="1" x14ac:dyDescent="0.2">
      <c r="A174" s="31"/>
      <c r="B174" s="79"/>
      <c r="C174" s="222" t="s">
        <v>204</v>
      </c>
      <c r="D174" s="222"/>
      <c r="E174" s="203" t="s">
        <v>209</v>
      </c>
      <c r="F174" s="209"/>
      <c r="G174" s="210"/>
      <c r="H174" s="239"/>
      <c r="I174" s="240"/>
      <c r="J174" s="222" t="s">
        <v>224</v>
      </c>
      <c r="K174" s="222"/>
      <c r="L174" s="203" t="s">
        <v>225</v>
      </c>
      <c r="M174" s="31"/>
      <c r="N174" s="31"/>
      <c r="O174" s="31"/>
      <c r="P174" s="31"/>
      <c r="Q174" s="31"/>
      <c r="R174" s="31"/>
      <c r="S174" s="156"/>
    </row>
    <row r="175" spans="1:23" s="33" customFormat="1" x14ac:dyDescent="0.2">
      <c r="A175" s="31"/>
      <c r="B175" s="39"/>
      <c r="C175" s="223"/>
      <c r="D175" s="223"/>
      <c r="E175" s="204" t="s">
        <v>113</v>
      </c>
      <c r="F175" s="211"/>
      <c r="G175" s="212"/>
      <c r="H175" s="241"/>
      <c r="I175" s="241"/>
      <c r="J175" s="223"/>
      <c r="K175" s="223"/>
      <c r="L175" s="204" t="s">
        <v>236</v>
      </c>
      <c r="M175" s="31"/>
      <c r="N175" s="31"/>
      <c r="O175" s="31"/>
      <c r="P175" s="31"/>
      <c r="Q175" s="31"/>
      <c r="R175" s="31"/>
      <c r="S175" s="156"/>
    </row>
    <row r="176" spans="1:23" s="33" customFormat="1" x14ac:dyDescent="0.2">
      <c r="A176" s="31"/>
      <c r="B176" s="39"/>
      <c r="C176" s="223"/>
      <c r="D176" s="223"/>
      <c r="E176" s="204" t="s">
        <v>138</v>
      </c>
      <c r="F176" s="211"/>
      <c r="G176" s="212"/>
      <c r="H176" s="241"/>
      <c r="I176" s="241"/>
      <c r="J176" s="223"/>
      <c r="K176" s="223"/>
      <c r="L176" s="204" t="s">
        <v>240</v>
      </c>
      <c r="M176" s="31"/>
      <c r="N176" s="31"/>
      <c r="O176" s="31"/>
      <c r="P176" s="31"/>
      <c r="Q176" s="31"/>
      <c r="R176" s="31"/>
      <c r="S176" s="157"/>
    </row>
    <row r="177" spans="1:19" s="33" customFormat="1" x14ac:dyDescent="0.2">
      <c r="A177" s="31"/>
      <c r="B177" s="39"/>
      <c r="C177" s="223"/>
      <c r="D177" s="223"/>
      <c r="E177" s="204" t="s">
        <v>210</v>
      </c>
      <c r="F177" s="211"/>
      <c r="G177" s="212"/>
      <c r="H177" s="241"/>
      <c r="I177" s="241"/>
      <c r="J177" s="223"/>
      <c r="K177" s="223"/>
      <c r="L177" s="204" t="s">
        <v>241</v>
      </c>
      <c r="M177" s="31"/>
      <c r="N177" s="31"/>
      <c r="O177" s="31"/>
      <c r="P177" s="31"/>
      <c r="Q177" s="31"/>
      <c r="R177" s="31"/>
      <c r="S177" s="157"/>
    </row>
    <row r="178" spans="1:19" s="33" customFormat="1" x14ac:dyDescent="0.2">
      <c r="A178" s="31"/>
      <c r="B178" s="39"/>
      <c r="C178" s="223"/>
      <c r="D178" s="223"/>
      <c r="E178" s="205" t="s">
        <v>211</v>
      </c>
      <c r="F178" s="211"/>
      <c r="G178" s="212"/>
      <c r="H178" s="241"/>
      <c r="I178" s="241"/>
      <c r="J178" s="223"/>
      <c r="K178" s="223"/>
      <c r="L178" s="214" t="s">
        <v>237</v>
      </c>
      <c r="M178" s="31"/>
      <c r="N178" s="31"/>
      <c r="O178" s="31"/>
      <c r="P178" s="31"/>
      <c r="Q178" s="31"/>
      <c r="R178" s="31"/>
      <c r="S178" s="157"/>
    </row>
    <row r="179" spans="1:19" s="33" customFormat="1" x14ac:dyDescent="0.2">
      <c r="A179" s="31"/>
      <c r="B179" s="39"/>
      <c r="C179" s="215"/>
      <c r="D179" s="215"/>
      <c r="E179" s="214"/>
      <c r="F179" s="211"/>
      <c r="G179" s="212"/>
      <c r="H179" s="216"/>
      <c r="I179" s="216"/>
      <c r="J179" s="215"/>
      <c r="K179" s="215"/>
      <c r="L179" s="214"/>
      <c r="M179" s="31"/>
      <c r="N179" s="31"/>
      <c r="O179" s="31"/>
      <c r="P179" s="31"/>
      <c r="Q179" s="31"/>
      <c r="R179" s="31"/>
      <c r="S179" s="157"/>
    </row>
    <row r="180" spans="1:19" s="33" customFormat="1" x14ac:dyDescent="0.2">
      <c r="A180" s="31"/>
      <c r="B180" s="218" t="s">
        <v>234</v>
      </c>
      <c r="C180" s="215"/>
      <c r="D180" s="215"/>
      <c r="E180" s="214"/>
      <c r="F180" s="211"/>
      <c r="G180" s="212"/>
      <c r="H180" s="216"/>
      <c r="I180" s="216"/>
      <c r="J180" s="215"/>
      <c r="K180" s="215"/>
      <c r="L180" s="214"/>
      <c r="M180" s="31"/>
      <c r="N180" s="31"/>
      <c r="O180" s="31"/>
      <c r="P180" s="31"/>
      <c r="Q180" s="31"/>
      <c r="R180" s="31"/>
      <c r="S180" s="157"/>
    </row>
    <row r="181" spans="1:19" s="97" customFormat="1" x14ac:dyDescent="0.2">
      <c r="A181" s="39"/>
      <c r="B181" s="218" t="s">
        <v>235</v>
      </c>
      <c r="C181" s="90"/>
      <c r="D181" s="90"/>
      <c r="E181" s="88"/>
      <c r="F181" s="88"/>
      <c r="G181" s="80"/>
      <c r="H181" s="90"/>
      <c r="I181" s="90"/>
      <c r="J181" s="88"/>
      <c r="K181" s="88"/>
      <c r="L181" s="39"/>
      <c r="M181" s="39"/>
      <c r="N181" s="39"/>
      <c r="O181" s="39"/>
      <c r="P181" s="39"/>
      <c r="Q181" s="39"/>
      <c r="R181" s="39"/>
      <c r="S181" s="157"/>
    </row>
    <row r="182" spans="1:19" s="97" customFormat="1" ht="14.25" x14ac:dyDescent="0.2">
      <c r="A182" s="39"/>
      <c r="B182" s="39"/>
      <c r="C182" s="90"/>
      <c r="D182" s="90"/>
      <c r="E182" s="88"/>
      <c r="F182" s="88"/>
      <c r="G182" s="80"/>
      <c r="H182" s="90"/>
      <c r="I182" s="90"/>
      <c r="J182" s="88"/>
      <c r="K182" s="88"/>
      <c r="M182" s="39"/>
      <c r="N182" s="39"/>
      <c r="O182" s="39"/>
      <c r="P182" s="39"/>
      <c r="Q182" s="39"/>
      <c r="R182" s="120">
        <v>5</v>
      </c>
      <c r="S182" s="157"/>
    </row>
    <row r="183" spans="1:19" s="33" customFormat="1" ht="17.25" thickBot="1" x14ac:dyDescent="0.3">
      <c r="A183" s="31"/>
      <c r="B183" s="29" t="s">
        <v>105</v>
      </c>
      <c r="C183" s="29"/>
      <c r="D183" s="29"/>
      <c r="E183" s="38"/>
      <c r="F183" s="32" t="s">
        <v>119</v>
      </c>
      <c r="G183" s="31"/>
      <c r="H183" s="31"/>
      <c r="I183" s="31"/>
      <c r="J183" s="31"/>
      <c r="K183" s="31"/>
      <c r="L183" s="31"/>
      <c r="M183" s="31"/>
      <c r="N183" s="31"/>
      <c r="O183" s="31"/>
      <c r="P183" s="31"/>
      <c r="Q183" s="31"/>
      <c r="R183" s="31"/>
    </row>
    <row r="184" spans="1:19" s="33" customFormat="1" ht="16.5" thickTop="1" x14ac:dyDescent="0.2">
      <c r="A184" s="31"/>
      <c r="B184" s="34" t="s">
        <v>107</v>
      </c>
      <c r="C184" s="34"/>
      <c r="D184" s="34"/>
      <c r="E184" s="38"/>
      <c r="F184" s="226" t="s">
        <v>92</v>
      </c>
      <c r="G184" s="226"/>
      <c r="H184" s="226"/>
      <c r="I184" s="226"/>
      <c r="J184" s="226"/>
      <c r="K184" s="226"/>
      <c r="L184" s="226"/>
      <c r="M184" s="31"/>
      <c r="N184" s="31"/>
      <c r="O184" s="31"/>
      <c r="P184" s="31"/>
      <c r="Q184" s="31"/>
      <c r="R184" s="31"/>
    </row>
    <row r="185" spans="1:19" s="33" customFormat="1" ht="12.75" customHeight="1" x14ac:dyDescent="0.2">
      <c r="A185" s="31"/>
      <c r="B185" s="228" t="s">
        <v>132</v>
      </c>
      <c r="C185" s="228"/>
      <c r="D185" s="228"/>
      <c r="E185" s="38"/>
      <c r="F185" s="64"/>
      <c r="G185" s="80"/>
      <c r="H185" s="81"/>
      <c r="I185" s="81"/>
      <c r="J185" s="64"/>
      <c r="K185" s="64"/>
      <c r="L185" s="80"/>
      <c r="M185" s="31"/>
      <c r="N185" s="31"/>
      <c r="O185" s="31"/>
      <c r="P185" s="31"/>
      <c r="Q185" s="31"/>
      <c r="R185" s="31"/>
    </row>
    <row r="186" spans="1:19" s="33" customFormat="1" x14ac:dyDescent="0.2">
      <c r="A186" s="31"/>
      <c r="B186" s="228"/>
      <c r="C186" s="228"/>
      <c r="D186" s="228"/>
      <c r="E186" s="38"/>
      <c r="F186" s="64"/>
      <c r="G186" s="80"/>
      <c r="H186" s="81"/>
      <c r="I186" s="81"/>
      <c r="J186" s="64"/>
      <c r="K186" s="64"/>
      <c r="L186" s="80"/>
      <c r="M186" s="31"/>
      <c r="N186" s="31"/>
      <c r="O186" s="31"/>
      <c r="P186" s="31"/>
      <c r="Q186" s="31"/>
      <c r="R186" s="31"/>
    </row>
    <row r="187" spans="1:19" s="33" customFormat="1" x14ac:dyDescent="0.2">
      <c r="A187" s="31"/>
      <c r="B187" s="228"/>
      <c r="C187" s="228"/>
      <c r="D187" s="228"/>
      <c r="E187" s="38"/>
      <c r="F187" s="64"/>
      <c r="G187" s="80"/>
      <c r="H187" s="81"/>
      <c r="I187" s="81"/>
      <c r="J187" s="64"/>
      <c r="K187" s="64"/>
      <c r="L187" s="80"/>
      <c r="M187" s="31"/>
      <c r="N187" s="31"/>
      <c r="O187" s="31"/>
      <c r="P187" s="31"/>
      <c r="Q187" s="31"/>
      <c r="R187" s="31"/>
    </row>
    <row r="188" spans="1:19" s="33" customFormat="1" x14ac:dyDescent="0.2">
      <c r="A188" s="31"/>
      <c r="B188" s="228"/>
      <c r="C188" s="228"/>
      <c r="D188" s="228"/>
      <c r="E188" s="38"/>
      <c r="F188" s="64"/>
      <c r="G188" s="80"/>
      <c r="H188" s="81"/>
      <c r="I188" s="81"/>
      <c r="J188" s="64"/>
      <c r="K188" s="64"/>
      <c r="L188" s="80"/>
      <c r="M188" s="31"/>
      <c r="N188" s="31"/>
      <c r="O188" s="31"/>
      <c r="P188" s="31"/>
      <c r="Q188" s="31"/>
      <c r="R188" s="31"/>
    </row>
    <row r="189" spans="1:19" s="33" customFormat="1" x14ac:dyDescent="0.2">
      <c r="A189" s="31"/>
      <c r="B189" s="228"/>
      <c r="C189" s="228"/>
      <c r="D189" s="228"/>
      <c r="E189" s="38"/>
      <c r="F189" s="64"/>
      <c r="G189" s="80"/>
      <c r="H189" s="81"/>
      <c r="I189" s="81"/>
      <c r="J189" s="64"/>
      <c r="K189" s="64"/>
      <c r="L189" s="80"/>
      <c r="M189" s="31"/>
      <c r="N189" s="31"/>
      <c r="O189" s="31"/>
      <c r="P189" s="31"/>
      <c r="Q189" s="31"/>
      <c r="R189" s="31"/>
    </row>
    <row r="190" spans="1:19" s="33" customFormat="1" x14ac:dyDescent="0.2">
      <c r="A190" s="31"/>
      <c r="B190" s="228"/>
      <c r="C190" s="228"/>
      <c r="D190" s="228"/>
      <c r="E190" s="38"/>
      <c r="F190" s="64"/>
      <c r="G190" s="80"/>
      <c r="H190" s="81"/>
      <c r="I190" s="81"/>
      <c r="J190" s="64"/>
      <c r="K190" s="64"/>
      <c r="L190" s="80"/>
      <c r="M190" s="31"/>
      <c r="N190" s="31"/>
      <c r="O190" s="31"/>
      <c r="P190" s="31"/>
      <c r="Q190" s="31"/>
      <c r="R190" s="31"/>
    </row>
    <row r="191" spans="1:19" s="33" customFormat="1" x14ac:dyDescent="0.2">
      <c r="A191" s="31"/>
      <c r="B191" s="228"/>
      <c r="C191" s="228"/>
      <c r="D191" s="228"/>
      <c r="E191" s="38"/>
      <c r="F191" s="64"/>
      <c r="G191" s="80"/>
      <c r="H191" s="81"/>
      <c r="I191" s="81"/>
      <c r="J191" s="64"/>
      <c r="K191" s="64"/>
      <c r="L191" s="80"/>
      <c r="M191" s="31"/>
      <c r="N191" s="31"/>
      <c r="O191" s="31"/>
      <c r="P191" s="31"/>
      <c r="Q191" s="31"/>
      <c r="R191" s="31"/>
    </row>
    <row r="192" spans="1:19" s="33" customFormat="1" x14ac:dyDescent="0.2">
      <c r="A192" s="31"/>
      <c r="B192" s="228"/>
      <c r="C192" s="228"/>
      <c r="D192" s="228"/>
      <c r="E192" s="38"/>
      <c r="F192" s="64"/>
      <c r="G192" s="80"/>
      <c r="H192" s="81"/>
      <c r="I192" s="81"/>
      <c r="J192" s="64"/>
      <c r="K192" s="64"/>
      <c r="L192" s="80"/>
      <c r="M192" s="31"/>
      <c r="N192" s="31"/>
      <c r="O192" s="31"/>
      <c r="P192" s="31"/>
      <c r="Q192" s="31"/>
      <c r="R192" s="31"/>
    </row>
    <row r="193" spans="1:18" s="33" customFormat="1" x14ac:dyDescent="0.2">
      <c r="A193" s="31"/>
      <c r="B193" s="228"/>
      <c r="C193" s="228"/>
      <c r="D193" s="228"/>
      <c r="E193" s="38"/>
      <c r="F193" s="64"/>
      <c r="G193" s="80"/>
      <c r="H193" s="81"/>
      <c r="I193" s="81"/>
      <c r="J193" s="64"/>
      <c r="K193" s="64"/>
      <c r="L193" s="80"/>
      <c r="M193" s="31"/>
      <c r="N193" s="31"/>
      <c r="O193" s="31"/>
      <c r="P193" s="31"/>
      <c r="Q193" s="31"/>
      <c r="R193" s="31"/>
    </row>
    <row r="194" spans="1:18" s="33" customFormat="1" ht="12.75" customHeight="1" x14ac:dyDescent="0.2">
      <c r="A194" s="31"/>
      <c r="B194" s="228" t="s">
        <v>259</v>
      </c>
      <c r="C194" s="228"/>
      <c r="D194" s="228"/>
      <c r="E194" s="38"/>
      <c r="F194" s="64"/>
      <c r="G194" s="80"/>
      <c r="H194" s="81"/>
      <c r="I194" s="81"/>
      <c r="J194" s="64"/>
      <c r="K194" s="64"/>
      <c r="L194" s="80"/>
      <c r="M194" s="31"/>
      <c r="N194" s="31"/>
      <c r="O194" s="31"/>
      <c r="P194" s="31"/>
      <c r="Q194" s="31"/>
      <c r="R194" s="31"/>
    </row>
    <row r="195" spans="1:18" s="33" customFormat="1" x14ac:dyDescent="0.2">
      <c r="A195" s="31"/>
      <c r="B195" s="228"/>
      <c r="C195" s="228"/>
      <c r="D195" s="228"/>
      <c r="E195" s="38"/>
      <c r="F195" s="64"/>
      <c r="G195" s="80"/>
      <c r="H195" s="81"/>
      <c r="I195" s="81"/>
      <c r="J195" s="64"/>
      <c r="K195" s="64"/>
      <c r="L195" s="80"/>
      <c r="M195" s="31"/>
      <c r="N195" s="31"/>
      <c r="O195" s="31"/>
      <c r="P195" s="31"/>
      <c r="Q195" s="31"/>
      <c r="R195" s="31"/>
    </row>
    <row r="196" spans="1:18" s="33" customFormat="1" x14ac:dyDescent="0.2">
      <c r="A196" s="31"/>
      <c r="B196" s="228"/>
      <c r="C196" s="228"/>
      <c r="D196" s="228"/>
      <c r="E196" s="38"/>
      <c r="F196" s="64"/>
      <c r="G196" s="80"/>
      <c r="H196" s="81"/>
      <c r="I196" s="81"/>
      <c r="J196" s="64"/>
      <c r="K196" s="64"/>
      <c r="L196" s="80"/>
      <c r="M196" s="31"/>
      <c r="N196" s="31"/>
      <c r="O196" s="31"/>
      <c r="P196" s="31"/>
      <c r="Q196" s="31"/>
      <c r="R196" s="31"/>
    </row>
    <row r="197" spans="1:18" s="33" customFormat="1" ht="12.75" customHeight="1" x14ac:dyDescent="0.2">
      <c r="A197" s="31"/>
      <c r="B197" s="228"/>
      <c r="C197" s="228"/>
      <c r="D197" s="228"/>
      <c r="E197" s="38"/>
      <c r="F197" s="64"/>
      <c r="G197" s="80"/>
      <c r="H197" s="81"/>
      <c r="I197" s="81"/>
      <c r="J197" s="64"/>
      <c r="K197" s="64"/>
      <c r="L197" s="80"/>
      <c r="M197" s="31"/>
      <c r="N197" s="31"/>
      <c r="O197" s="31"/>
      <c r="P197" s="31"/>
      <c r="Q197" s="31"/>
      <c r="R197" s="31"/>
    </row>
    <row r="198" spans="1:18" s="33" customFormat="1" x14ac:dyDescent="0.2">
      <c r="A198" s="31"/>
      <c r="B198" s="228"/>
      <c r="C198" s="228"/>
      <c r="D198" s="228"/>
      <c r="E198" s="38"/>
      <c r="F198" s="64"/>
      <c r="G198" s="80"/>
      <c r="H198" s="81"/>
      <c r="I198" s="81"/>
      <c r="J198" s="64"/>
      <c r="K198" s="64"/>
      <c r="L198" s="80"/>
      <c r="M198" s="31"/>
      <c r="N198" s="31"/>
      <c r="O198" s="31"/>
      <c r="P198" s="31"/>
      <c r="Q198" s="31"/>
      <c r="R198" s="31"/>
    </row>
    <row r="199" spans="1:18" s="33" customFormat="1" x14ac:dyDescent="0.2">
      <c r="A199" s="31"/>
      <c r="B199" s="228"/>
      <c r="C199" s="228"/>
      <c r="D199" s="228"/>
      <c r="E199" s="38"/>
      <c r="F199" s="64"/>
      <c r="G199" s="80"/>
      <c r="H199" s="81"/>
      <c r="I199" s="81"/>
      <c r="J199" s="64"/>
      <c r="K199" s="64"/>
      <c r="L199" s="80"/>
      <c r="M199" s="31"/>
      <c r="N199" s="31"/>
      <c r="O199" s="31"/>
      <c r="P199" s="31"/>
      <c r="Q199" s="31"/>
      <c r="R199" s="31"/>
    </row>
    <row r="200" spans="1:18" s="33" customFormat="1" x14ac:dyDescent="0.2">
      <c r="A200" s="31"/>
      <c r="B200" s="228"/>
      <c r="C200" s="228"/>
      <c r="D200" s="228"/>
      <c r="E200" s="38"/>
      <c r="F200" s="64"/>
      <c r="G200" s="80"/>
      <c r="H200" s="81"/>
      <c r="I200" s="81"/>
      <c r="J200" s="64"/>
      <c r="K200" s="64"/>
      <c r="L200" s="80"/>
      <c r="M200" s="31"/>
      <c r="N200" s="31"/>
      <c r="O200" s="31"/>
      <c r="P200" s="31"/>
      <c r="Q200" s="31"/>
      <c r="R200" s="31"/>
    </row>
    <row r="201" spans="1:18" s="33" customFormat="1" x14ac:dyDescent="0.2">
      <c r="A201" s="31"/>
      <c r="B201" s="228"/>
      <c r="C201" s="228"/>
      <c r="D201" s="228"/>
      <c r="E201" s="38"/>
      <c r="F201" s="64"/>
      <c r="G201" s="80"/>
      <c r="H201" s="81"/>
      <c r="I201" s="81"/>
      <c r="J201" s="64"/>
      <c r="K201" s="64"/>
      <c r="L201" s="80"/>
      <c r="M201" s="31"/>
      <c r="N201" s="31"/>
      <c r="O201" s="31"/>
      <c r="P201" s="31"/>
      <c r="Q201" s="31"/>
      <c r="R201" s="31"/>
    </row>
    <row r="202" spans="1:18" s="33" customFormat="1" x14ac:dyDescent="0.2">
      <c r="A202" s="31"/>
      <c r="B202" s="228"/>
      <c r="C202" s="228"/>
      <c r="D202" s="228"/>
      <c r="E202" s="38"/>
      <c r="F202" s="64"/>
      <c r="G202" s="80"/>
      <c r="H202" s="81"/>
      <c r="I202" s="81"/>
      <c r="J202" s="64"/>
      <c r="K202" s="64"/>
      <c r="L202" s="80"/>
      <c r="M202" s="31"/>
      <c r="N202" s="31"/>
      <c r="O202" s="31"/>
      <c r="P202" s="31"/>
      <c r="Q202" s="31"/>
      <c r="R202" s="31"/>
    </row>
    <row r="203" spans="1:18" s="33" customFormat="1" x14ac:dyDescent="0.2">
      <c r="A203" s="31"/>
      <c r="B203" s="228"/>
      <c r="C203" s="228"/>
      <c r="D203" s="228"/>
      <c r="E203" s="38"/>
      <c r="F203" s="64"/>
      <c r="G203" s="80"/>
      <c r="H203" s="81"/>
      <c r="I203" s="81"/>
      <c r="J203" s="64"/>
      <c r="K203" s="64"/>
      <c r="L203" s="80"/>
      <c r="M203" s="31"/>
      <c r="N203" s="31"/>
      <c r="O203" s="31"/>
      <c r="P203" s="31"/>
      <c r="Q203" s="31"/>
      <c r="R203" s="31"/>
    </row>
    <row r="204" spans="1:18" s="33" customFormat="1" x14ac:dyDescent="0.2">
      <c r="A204" s="31"/>
      <c r="B204" s="228"/>
      <c r="C204" s="228"/>
      <c r="D204" s="228"/>
      <c r="E204" s="38"/>
      <c r="F204" s="64"/>
      <c r="G204" s="80"/>
      <c r="H204" s="81"/>
      <c r="I204" s="81"/>
      <c r="J204" s="64"/>
      <c r="K204" s="64"/>
      <c r="L204" s="80"/>
      <c r="M204" s="31"/>
      <c r="N204" s="31"/>
      <c r="O204" s="31"/>
      <c r="P204" s="31"/>
      <c r="Q204" s="31"/>
      <c r="R204" s="31"/>
    </row>
    <row r="205" spans="1:18" s="33" customFormat="1" x14ac:dyDescent="0.2">
      <c r="A205" s="31"/>
      <c r="B205" s="228"/>
      <c r="C205" s="228"/>
      <c r="D205" s="228"/>
      <c r="E205" s="38"/>
      <c r="F205" s="64"/>
      <c r="G205" s="80"/>
      <c r="H205" s="81"/>
      <c r="I205" s="81"/>
      <c r="J205" s="64"/>
      <c r="K205" s="64"/>
      <c r="L205" s="80"/>
      <c r="M205" s="31"/>
      <c r="N205" s="31"/>
      <c r="O205" s="31"/>
      <c r="P205" s="31"/>
      <c r="Q205" s="31"/>
      <c r="R205" s="31"/>
    </row>
    <row r="206" spans="1:18" s="33" customFormat="1" x14ac:dyDescent="0.2">
      <c r="A206" s="31"/>
      <c r="B206" s="228"/>
      <c r="C206" s="228"/>
      <c r="D206" s="228"/>
      <c r="E206" s="38"/>
      <c r="F206" s="64"/>
      <c r="G206" s="80"/>
      <c r="H206" s="81"/>
      <c r="I206" s="81"/>
      <c r="J206" s="64"/>
      <c r="K206" s="64"/>
      <c r="L206" s="80"/>
      <c r="M206" s="31"/>
      <c r="N206" s="31"/>
      <c r="O206" s="31"/>
      <c r="P206" s="31"/>
      <c r="Q206" s="31"/>
      <c r="R206" s="31"/>
    </row>
    <row r="207" spans="1:18" s="33" customFormat="1" x14ac:dyDescent="0.2">
      <c r="A207" s="31"/>
      <c r="B207" s="228"/>
      <c r="C207" s="228"/>
      <c r="D207" s="228"/>
      <c r="E207" s="38"/>
      <c r="F207" s="64"/>
      <c r="G207" s="80"/>
      <c r="H207" s="81"/>
      <c r="I207" s="81"/>
      <c r="J207" s="64"/>
      <c r="K207" s="64"/>
      <c r="L207" s="80"/>
      <c r="M207" s="31"/>
      <c r="N207" s="31"/>
      <c r="O207" s="31"/>
      <c r="P207" s="31"/>
      <c r="Q207" s="31"/>
      <c r="R207" s="31"/>
    </row>
    <row r="208" spans="1:18" s="33" customFormat="1" x14ac:dyDescent="0.2">
      <c r="A208" s="31"/>
      <c r="B208" s="228"/>
      <c r="C208" s="228"/>
      <c r="D208" s="228"/>
      <c r="E208" s="38"/>
      <c r="F208" s="64"/>
      <c r="G208" s="80"/>
      <c r="H208" s="81"/>
      <c r="I208" s="81"/>
      <c r="J208" s="64"/>
      <c r="K208" s="64"/>
      <c r="L208" s="80"/>
      <c r="M208" s="31"/>
      <c r="N208" s="31"/>
      <c r="O208" s="31"/>
      <c r="P208" s="31"/>
      <c r="Q208" s="31"/>
      <c r="R208" s="31"/>
    </row>
    <row r="209" spans="1:18" s="33" customFormat="1" x14ac:dyDescent="0.2">
      <c r="A209" s="31"/>
      <c r="B209" s="38"/>
      <c r="C209" s="38"/>
      <c r="D209" s="38"/>
      <c r="E209" s="38"/>
      <c r="F209" s="64"/>
      <c r="G209" s="80"/>
      <c r="H209" s="81"/>
      <c r="I209" s="81"/>
      <c r="J209" s="64"/>
      <c r="K209" s="64"/>
      <c r="L209" s="80"/>
      <c r="M209" s="31"/>
      <c r="N209" s="31"/>
      <c r="O209" s="31"/>
      <c r="P209" s="31"/>
      <c r="Q209" s="31"/>
      <c r="R209" s="31"/>
    </row>
    <row r="210" spans="1:18" s="33" customFormat="1" x14ac:dyDescent="0.2">
      <c r="A210" s="31"/>
      <c r="B210" s="39"/>
      <c r="C210" s="81"/>
      <c r="D210" s="81"/>
      <c r="E210" s="64"/>
      <c r="F210" s="64"/>
      <c r="G210" s="80"/>
      <c r="H210" s="81"/>
      <c r="I210" s="81"/>
      <c r="J210" s="64"/>
      <c r="K210" s="64"/>
      <c r="L210" s="80"/>
      <c r="M210" s="31"/>
      <c r="N210" s="31"/>
      <c r="O210" s="31"/>
      <c r="P210" s="31"/>
      <c r="Q210" s="31"/>
      <c r="R210" s="31"/>
    </row>
    <row r="211" spans="1:18" s="33" customFormat="1" ht="15.75" x14ac:dyDescent="0.25">
      <c r="A211" s="31"/>
      <c r="B211" s="32" t="s">
        <v>120</v>
      </c>
      <c r="C211" s="81"/>
      <c r="D211" s="81"/>
      <c r="E211" s="64"/>
      <c r="F211" s="64"/>
      <c r="G211" s="80"/>
      <c r="H211" s="81"/>
      <c r="I211" s="81"/>
      <c r="J211" s="64"/>
      <c r="K211" s="64"/>
      <c r="L211" s="80"/>
      <c r="M211" s="31"/>
      <c r="N211" s="31"/>
      <c r="O211" s="31"/>
      <c r="P211" s="31"/>
      <c r="Q211" s="31"/>
      <c r="R211" s="31"/>
    </row>
    <row r="212" spans="1:18" s="33" customFormat="1" ht="15.75" x14ac:dyDescent="0.25">
      <c r="A212" s="31"/>
      <c r="B212" s="71" t="s">
        <v>112</v>
      </c>
      <c r="C212" s="31"/>
      <c r="D212" s="31"/>
      <c r="E212" s="31"/>
      <c r="F212" s="31"/>
      <c r="G212" s="31"/>
      <c r="H212" s="31"/>
      <c r="I212" s="31"/>
      <c r="J212" s="31"/>
      <c r="K212" s="31"/>
      <c r="L212" s="31"/>
      <c r="M212" s="31"/>
      <c r="N212" s="31"/>
      <c r="O212" s="31"/>
      <c r="P212" s="31"/>
      <c r="Q212" s="31"/>
      <c r="R212" s="31"/>
    </row>
    <row r="213" spans="1:18" s="33" customFormat="1" ht="13.5" thickBot="1" x14ac:dyDescent="0.25">
      <c r="A213" s="31"/>
      <c r="B213" s="35"/>
      <c r="C213" s="35"/>
      <c r="D213" s="35"/>
      <c r="E213" s="35"/>
      <c r="F213" s="35"/>
      <c r="G213" s="35"/>
      <c r="H213" s="35"/>
      <c r="I213" s="35"/>
      <c r="J213" s="35"/>
      <c r="K213" s="35"/>
      <c r="L213" s="35"/>
      <c r="M213" s="31"/>
      <c r="N213" s="31"/>
      <c r="O213" s="31"/>
      <c r="P213" s="31"/>
      <c r="Q213" s="31"/>
      <c r="R213" s="31"/>
    </row>
    <row r="214" spans="1:18" s="48" customFormat="1" ht="15" x14ac:dyDescent="0.25">
      <c r="A214" s="47"/>
      <c r="B214" s="244"/>
      <c r="C214" s="245"/>
      <c r="D214" s="46">
        <v>2005</v>
      </c>
      <c r="E214" s="46">
        <v>2006</v>
      </c>
      <c r="F214" s="46">
        <v>2007</v>
      </c>
      <c r="G214" s="46">
        <v>2008</v>
      </c>
      <c r="H214" s="46">
        <v>2009</v>
      </c>
      <c r="I214" s="46">
        <v>2010</v>
      </c>
      <c r="J214" s="46">
        <v>2011</v>
      </c>
      <c r="K214" s="46">
        <v>2012</v>
      </c>
      <c r="L214" s="46">
        <v>2013</v>
      </c>
      <c r="M214" s="46">
        <v>2014</v>
      </c>
      <c r="N214" s="46">
        <v>2015</v>
      </c>
      <c r="O214" s="46">
        <v>2016</v>
      </c>
      <c r="P214" s="46">
        <v>2017</v>
      </c>
      <c r="Q214" s="46">
        <v>2018</v>
      </c>
      <c r="R214" s="161"/>
    </row>
    <row r="215" spans="1:18" s="33" customFormat="1" x14ac:dyDescent="0.2">
      <c r="A215" s="31"/>
      <c r="B215" s="242" t="s">
        <v>111</v>
      </c>
      <c r="C215" s="243"/>
      <c r="D215" s="82"/>
      <c r="E215" s="82"/>
      <c r="F215" s="82"/>
      <c r="G215" s="82"/>
      <c r="H215" s="82"/>
      <c r="I215" s="82"/>
      <c r="J215" s="82"/>
      <c r="K215" s="82"/>
      <c r="L215" s="82"/>
      <c r="M215" s="149"/>
      <c r="N215" s="110"/>
      <c r="O215" s="110"/>
      <c r="P215" s="110"/>
      <c r="Q215" s="110"/>
      <c r="R215" s="119"/>
    </row>
    <row r="216" spans="1:18" s="33" customFormat="1" x14ac:dyDescent="0.2">
      <c r="A216" s="31"/>
      <c r="B216" s="231" t="s">
        <v>114</v>
      </c>
      <c r="C216" s="232"/>
      <c r="D216" s="83">
        <v>0.28000000000000003</v>
      </c>
      <c r="E216" s="83">
        <v>0.28000000000000003</v>
      </c>
      <c r="F216" s="83">
        <v>0.28999999999999998</v>
      </c>
      <c r="G216" s="83">
        <v>0.3</v>
      </c>
      <c r="H216" s="83">
        <v>0.28999999999999998</v>
      </c>
      <c r="I216" s="83">
        <v>0.28999999999999998</v>
      </c>
      <c r="J216" s="83">
        <v>0.3</v>
      </c>
      <c r="K216" s="83">
        <v>0.3</v>
      </c>
      <c r="L216" s="83">
        <v>0.3</v>
      </c>
      <c r="M216" s="159">
        <v>0.3</v>
      </c>
      <c r="N216" s="159">
        <v>0.3</v>
      </c>
      <c r="O216" s="159">
        <v>0.3</v>
      </c>
      <c r="P216" s="159">
        <v>0.3</v>
      </c>
      <c r="Q216" s="219"/>
      <c r="R216" s="119"/>
    </row>
    <row r="217" spans="1:18" s="33" customFormat="1" x14ac:dyDescent="0.2">
      <c r="A217" s="31"/>
      <c r="B217" s="233" t="s">
        <v>115</v>
      </c>
      <c r="C217" s="234"/>
      <c r="D217" s="84">
        <v>0.34611994471181085</v>
      </c>
      <c r="E217" s="84">
        <v>0.34267135590402453</v>
      </c>
      <c r="F217" s="84">
        <v>0.35539719440643686</v>
      </c>
      <c r="G217" s="84">
        <v>0.37408952398140566</v>
      </c>
      <c r="H217" s="84">
        <v>0.36601115123769462</v>
      </c>
      <c r="I217" s="84">
        <v>0.36633606834079446</v>
      </c>
      <c r="J217" s="84">
        <v>0.37616292000453211</v>
      </c>
      <c r="K217" s="84">
        <v>0.37</v>
      </c>
      <c r="L217" s="84">
        <v>0.37</v>
      </c>
      <c r="M217" s="127">
        <v>0.37599649441293109</v>
      </c>
      <c r="N217" s="127">
        <v>0.38978140954825963</v>
      </c>
      <c r="O217" s="127">
        <v>0.39601020692512268</v>
      </c>
      <c r="P217" s="127">
        <v>0.39793860607947917</v>
      </c>
      <c r="Q217" s="127">
        <f>Q239</f>
        <v>0.39546889085080417</v>
      </c>
      <c r="R217" s="119"/>
    </row>
    <row r="218" spans="1:18" s="33" customFormat="1" x14ac:dyDescent="0.2">
      <c r="A218" s="31"/>
      <c r="B218" s="235" t="s">
        <v>109</v>
      </c>
      <c r="C218" s="236"/>
      <c r="D218" s="85"/>
      <c r="E218" s="85"/>
      <c r="F218" s="85"/>
      <c r="G218" s="85"/>
      <c r="H218" s="85"/>
      <c r="I218" s="85"/>
      <c r="J218" s="85"/>
      <c r="K218" s="85"/>
      <c r="L218" s="85"/>
      <c r="M218" s="149"/>
      <c r="N218" s="149"/>
      <c r="O218" s="149"/>
      <c r="P218" s="149"/>
      <c r="Q218" s="149"/>
      <c r="R218" s="119"/>
    </row>
    <row r="219" spans="1:18" s="33" customFormat="1" x14ac:dyDescent="0.2">
      <c r="A219" s="31"/>
      <c r="B219" s="231" t="s">
        <v>114</v>
      </c>
      <c r="C219" s="232"/>
      <c r="D219" s="83">
        <v>0.36</v>
      </c>
      <c r="E219" s="83">
        <v>0.35</v>
      </c>
      <c r="F219" s="83">
        <v>0.36</v>
      </c>
      <c r="G219" s="83">
        <v>0.37</v>
      </c>
      <c r="H219" s="83">
        <v>0.35</v>
      </c>
      <c r="I219" s="83">
        <v>0.35</v>
      </c>
      <c r="J219" s="83">
        <v>0.35</v>
      </c>
      <c r="K219" s="83">
        <v>0.36</v>
      </c>
      <c r="L219" s="83">
        <v>0.35</v>
      </c>
      <c r="M219" s="159">
        <v>0.35</v>
      </c>
      <c r="N219" s="159">
        <v>0.35</v>
      </c>
      <c r="O219" s="159">
        <v>0.35</v>
      </c>
      <c r="P219" s="159">
        <v>0.35</v>
      </c>
      <c r="Q219" s="159"/>
      <c r="R219" s="31"/>
    </row>
    <row r="220" spans="1:18" s="33" customFormat="1" ht="13.5" thickBot="1" x14ac:dyDescent="0.25">
      <c r="A220" s="31"/>
      <c r="B220" s="229" t="s">
        <v>115</v>
      </c>
      <c r="C220" s="230"/>
      <c r="D220" s="86">
        <v>0.43</v>
      </c>
      <c r="E220" s="86">
        <v>0.41</v>
      </c>
      <c r="F220" s="86">
        <v>0.42</v>
      </c>
      <c r="G220" s="86">
        <v>0.44</v>
      </c>
      <c r="H220" s="86">
        <v>0.43</v>
      </c>
      <c r="I220" s="86">
        <v>0.43</v>
      </c>
      <c r="J220" s="86">
        <v>0.44</v>
      </c>
      <c r="K220" s="86">
        <v>0.44</v>
      </c>
      <c r="L220" s="86">
        <v>0.44</v>
      </c>
      <c r="M220" s="60">
        <v>0.43206606768188771</v>
      </c>
      <c r="N220" s="60">
        <v>0.42840061090696402</v>
      </c>
      <c r="O220" s="60">
        <v>0.43405646628927141</v>
      </c>
      <c r="P220" s="60">
        <v>0.43593735633912406</v>
      </c>
      <c r="Q220" s="60">
        <f>Q247</f>
        <v>0.4299133819008219</v>
      </c>
      <c r="R220" s="31"/>
    </row>
    <row r="221" spans="1:18" s="33" customFormat="1" x14ac:dyDescent="0.2">
      <c r="A221" s="31"/>
      <c r="B221" s="31"/>
      <c r="C221" s="31"/>
      <c r="D221" s="31"/>
      <c r="E221" s="31"/>
      <c r="F221" s="31"/>
      <c r="G221" s="31"/>
      <c r="H221" s="31"/>
      <c r="I221" s="31"/>
      <c r="J221" s="31"/>
      <c r="K221" s="31"/>
      <c r="L221" s="31"/>
      <c r="M221" s="31"/>
      <c r="N221" s="31"/>
      <c r="O221" s="31"/>
      <c r="P221" s="31"/>
      <c r="Q221" s="31"/>
      <c r="R221" s="39"/>
    </row>
    <row r="222" spans="1:18" s="33" customFormat="1" x14ac:dyDescent="0.2">
      <c r="A222" s="31"/>
      <c r="B222" s="31"/>
      <c r="C222" s="31"/>
      <c r="D222" s="31"/>
      <c r="E222" s="31"/>
      <c r="F222" s="31"/>
      <c r="G222" s="31"/>
      <c r="H222" s="31"/>
      <c r="I222" s="31"/>
      <c r="J222" s="31"/>
      <c r="K222" s="31"/>
      <c r="L222" s="106"/>
      <c r="M222" s="31"/>
      <c r="N222" s="31"/>
      <c r="O222" s="31"/>
      <c r="P222" s="31"/>
      <c r="Q222" s="31"/>
      <c r="R222" s="31">
        <v>6</v>
      </c>
    </row>
    <row r="223" spans="1:18" s="33" customFormat="1" ht="15.75" x14ac:dyDescent="0.25">
      <c r="A223" s="31"/>
      <c r="B223" s="32" t="s">
        <v>124</v>
      </c>
      <c r="C223" s="90"/>
      <c r="D223" s="90"/>
      <c r="E223" s="158"/>
      <c r="F223" s="158"/>
      <c r="G223" s="80"/>
      <c r="H223" s="90"/>
      <c r="I223" s="90"/>
      <c r="J223" s="158"/>
      <c r="K223" s="158"/>
      <c r="L223" s="80"/>
      <c r="M223" s="31"/>
      <c r="N223" s="31"/>
      <c r="O223" s="31"/>
      <c r="P223" s="31"/>
      <c r="Q223" s="31"/>
      <c r="R223" s="31"/>
    </row>
    <row r="224" spans="1:18" s="33" customFormat="1" ht="15.75" x14ac:dyDescent="0.25">
      <c r="A224" s="31"/>
      <c r="B224" s="71" t="s">
        <v>125</v>
      </c>
      <c r="C224" s="31"/>
      <c r="D224" s="31"/>
      <c r="E224" s="31"/>
      <c r="F224" s="31"/>
      <c r="G224" s="31"/>
      <c r="H224" s="31"/>
      <c r="I224" s="31"/>
      <c r="J224" s="31"/>
      <c r="K224" s="31"/>
      <c r="L224" s="31"/>
      <c r="M224" s="31"/>
      <c r="N224" s="31"/>
      <c r="O224" s="31"/>
      <c r="P224" s="31"/>
      <c r="Q224" s="31"/>
      <c r="R224" s="31"/>
    </row>
    <row r="225" spans="1:18" s="33" customFormat="1" ht="13.5" customHeight="1" thickBot="1" x14ac:dyDescent="0.35">
      <c r="A225" s="31"/>
      <c r="B225" s="121"/>
      <c r="C225" s="31"/>
      <c r="D225" s="122"/>
      <c r="E225" s="122"/>
      <c r="F225" s="122"/>
      <c r="G225" s="122"/>
      <c r="H225" s="122"/>
      <c r="I225" s="122"/>
      <c r="J225" s="122"/>
      <c r="K225" s="122"/>
      <c r="L225" s="31"/>
      <c r="M225" s="122"/>
      <c r="N225" s="122"/>
      <c r="O225" s="122"/>
      <c r="P225" s="122"/>
      <c r="Q225" s="122"/>
      <c r="R225" s="192"/>
    </row>
    <row r="226" spans="1:18" s="33" customFormat="1" ht="13.5" customHeight="1" thickTop="1" x14ac:dyDescent="0.2">
      <c r="A226" s="31"/>
      <c r="B226" s="27" t="s">
        <v>0</v>
      </c>
      <c r="C226" s="28"/>
      <c r="D226" s="28"/>
      <c r="E226" s="28"/>
      <c r="F226" s="101"/>
      <c r="G226" s="28"/>
      <c r="H226" s="28"/>
      <c r="I226" s="28"/>
      <c r="J226" s="28"/>
      <c r="K226" s="28"/>
      <c r="L226" s="28"/>
      <c r="M226" s="28"/>
      <c r="N226" s="28"/>
      <c r="O226" s="28"/>
      <c r="P226" s="28"/>
      <c r="Q226" s="28"/>
      <c r="R226" s="192"/>
    </row>
    <row r="227" spans="1:18" s="33" customFormat="1" ht="12.75" customHeight="1" x14ac:dyDescent="0.2">
      <c r="A227" s="31"/>
      <c r="B227" s="2"/>
      <c r="C227" s="3">
        <v>2004</v>
      </c>
      <c r="D227" s="3">
        <v>2005</v>
      </c>
      <c r="E227" s="3">
        <v>2006</v>
      </c>
      <c r="F227" s="3">
        <v>2007</v>
      </c>
      <c r="G227" s="3">
        <v>2008</v>
      </c>
      <c r="H227" s="3">
        <v>2009</v>
      </c>
      <c r="I227" s="3">
        <v>2010</v>
      </c>
      <c r="J227" s="3">
        <v>2011</v>
      </c>
      <c r="K227" s="3">
        <v>2012</v>
      </c>
      <c r="L227" s="3">
        <v>2013</v>
      </c>
      <c r="M227" s="3">
        <v>2014</v>
      </c>
      <c r="N227" s="3">
        <v>2015</v>
      </c>
      <c r="O227" s="3">
        <v>2016</v>
      </c>
      <c r="P227" s="3">
        <v>2017</v>
      </c>
      <c r="Q227" s="3">
        <v>2018</v>
      </c>
      <c r="R227" s="192"/>
    </row>
    <row r="228" spans="1:18" s="33" customFormat="1" x14ac:dyDescent="0.2">
      <c r="A228" s="31"/>
      <c r="B228" s="4" t="s">
        <v>1</v>
      </c>
      <c r="C228" s="102"/>
      <c r="D228" s="2"/>
      <c r="E228" s="2"/>
      <c r="F228" s="2"/>
      <c r="G228" s="2"/>
      <c r="H228" s="2"/>
      <c r="I228" s="2"/>
      <c r="J228" s="2"/>
      <c r="K228" s="2"/>
      <c r="L228" s="2"/>
      <c r="R228" s="192"/>
    </row>
    <row r="229" spans="1:18" s="33" customFormat="1" x14ac:dyDescent="0.2">
      <c r="A229" s="31"/>
      <c r="B229" s="2" t="s">
        <v>2</v>
      </c>
      <c r="C229" s="6">
        <v>85897</v>
      </c>
      <c r="D229" s="6">
        <v>86798</v>
      </c>
      <c r="E229" s="6">
        <v>88935</v>
      </c>
      <c r="F229" s="6">
        <v>90387</v>
      </c>
      <c r="G229" s="6">
        <v>90701</v>
      </c>
      <c r="H229" s="6">
        <v>88188</v>
      </c>
      <c r="I229" s="6">
        <v>84919</v>
      </c>
      <c r="J229" s="6">
        <v>82501</v>
      </c>
      <c r="K229" s="6">
        <v>81273</v>
      </c>
      <c r="L229" s="6">
        <v>81047</v>
      </c>
      <c r="M229" s="6">
        <v>81538</v>
      </c>
      <c r="N229" s="6">
        <v>82085</v>
      </c>
      <c r="O229" s="6">
        <v>83277</v>
      </c>
      <c r="P229" s="6">
        <v>83550</v>
      </c>
      <c r="Q229" s="6">
        <f>Data!$K$11</f>
        <v>85848</v>
      </c>
      <c r="R229" s="192"/>
    </row>
    <row r="230" spans="1:18" s="33" customFormat="1" x14ac:dyDescent="0.2">
      <c r="A230" s="31"/>
      <c r="B230" s="2" t="s">
        <v>3</v>
      </c>
      <c r="C230" s="6">
        <v>19332</v>
      </c>
      <c r="D230" s="6">
        <v>18872</v>
      </c>
      <c r="E230" s="6">
        <v>18807</v>
      </c>
      <c r="F230" s="6">
        <v>19096</v>
      </c>
      <c r="G230" s="6">
        <v>18608</v>
      </c>
      <c r="H230" s="6">
        <v>17598</v>
      </c>
      <c r="I230" s="6">
        <v>16982</v>
      </c>
      <c r="J230" s="6">
        <v>16372</v>
      </c>
      <c r="K230" s="6">
        <v>16467</v>
      </c>
      <c r="L230" s="6">
        <v>16261</v>
      </c>
      <c r="M230" s="6">
        <v>16240</v>
      </c>
      <c r="N230" s="6">
        <v>16400</v>
      </c>
      <c r="O230" s="6">
        <v>16304</v>
      </c>
      <c r="P230" s="6">
        <v>16273</v>
      </c>
      <c r="Q230" s="6">
        <f>Data!$G$11</f>
        <v>16373</v>
      </c>
      <c r="R230" s="192"/>
    </row>
    <row r="231" spans="1:18" s="33" customFormat="1" x14ac:dyDescent="0.2">
      <c r="A231" s="31"/>
      <c r="B231" s="2" t="s">
        <v>4</v>
      </c>
      <c r="C231" s="7">
        <v>0.22506024657438561</v>
      </c>
      <c r="D231" s="7">
        <v>0.21742436461669623</v>
      </c>
      <c r="E231" s="7">
        <v>0.2114690504300894</v>
      </c>
      <c r="F231" s="7">
        <v>0.21126931970305465</v>
      </c>
      <c r="G231" s="7">
        <v>0.20515760575958369</v>
      </c>
      <c r="H231" s="7">
        <v>0.19955095931419239</v>
      </c>
      <c r="I231" s="7">
        <v>0.19997880333023235</v>
      </c>
      <c r="J231" s="7">
        <v>0.19844607944146131</v>
      </c>
      <c r="K231" s="7">
        <v>0.20261341404894614</v>
      </c>
      <c r="L231" s="7">
        <v>0.2</v>
      </c>
      <c r="M231" s="7">
        <v>0.19917093870342661</v>
      </c>
      <c r="N231" s="7">
        <v>0.19979289760613997</v>
      </c>
      <c r="O231" s="7">
        <v>0.19578034751492007</v>
      </c>
      <c r="P231" s="7">
        <v>0.19476959904248953</v>
      </c>
      <c r="Q231" s="7">
        <f>Q230/Q229</f>
        <v>0.19072080887149381</v>
      </c>
      <c r="R231" s="192"/>
    </row>
    <row r="232" spans="1:18" s="33" customFormat="1" x14ac:dyDescent="0.2">
      <c r="A232" s="31"/>
      <c r="B232" s="2" t="s">
        <v>5</v>
      </c>
      <c r="C232" s="6">
        <v>66565</v>
      </c>
      <c r="D232" s="6">
        <v>67926</v>
      </c>
      <c r="E232" s="6">
        <v>70128</v>
      </c>
      <c r="F232" s="6">
        <v>71291</v>
      </c>
      <c r="G232" s="6">
        <v>72093</v>
      </c>
      <c r="H232" s="6">
        <v>70590</v>
      </c>
      <c r="I232" s="6">
        <v>67937</v>
      </c>
      <c r="J232" s="6">
        <v>66129</v>
      </c>
      <c r="K232" s="6">
        <v>64806</v>
      </c>
      <c r="L232" s="6">
        <v>64786</v>
      </c>
      <c r="M232" s="6">
        <v>65298</v>
      </c>
      <c r="N232" s="6">
        <v>65685</v>
      </c>
      <c r="O232" s="6">
        <v>66973</v>
      </c>
      <c r="P232" s="6">
        <v>67277</v>
      </c>
      <c r="Q232" s="6">
        <f>Q229-Q230</f>
        <v>69475</v>
      </c>
      <c r="R232" s="192"/>
    </row>
    <row r="233" spans="1:18" s="33" customFormat="1" x14ac:dyDescent="0.2">
      <c r="A233" s="31"/>
      <c r="B233" s="2" t="s">
        <v>6</v>
      </c>
      <c r="C233" s="7">
        <v>0.77493975342561439</v>
      </c>
      <c r="D233" s="7">
        <v>0.78257563538330377</v>
      </c>
      <c r="E233" s="7">
        <v>0.78853094956991066</v>
      </c>
      <c r="F233" s="7">
        <v>0.78873068029694537</v>
      </c>
      <c r="G233" s="7">
        <v>0.79484239424041636</v>
      </c>
      <c r="H233" s="7">
        <v>0.80044904068580758</v>
      </c>
      <c r="I233" s="7">
        <v>0.80002119666976768</v>
      </c>
      <c r="J233" s="7">
        <v>0.80155392055853869</v>
      </c>
      <c r="K233" s="7">
        <v>0.79738658595105383</v>
      </c>
      <c r="L233" s="7">
        <v>0.8</v>
      </c>
      <c r="M233" s="7">
        <v>0.80082906129657339</v>
      </c>
      <c r="N233" s="7">
        <v>0.80020710239386006</v>
      </c>
      <c r="O233" s="7">
        <v>0.80421965248507987</v>
      </c>
      <c r="P233" s="7">
        <v>0.80523040095751053</v>
      </c>
      <c r="Q233" s="7">
        <f>Q232/Q229</f>
        <v>0.80927919112850621</v>
      </c>
      <c r="R233" s="192"/>
    </row>
    <row r="234" spans="1:18" s="33" customFormat="1" x14ac:dyDescent="0.2">
      <c r="A234" s="31"/>
      <c r="B234" s="2"/>
      <c r="C234" s="2"/>
      <c r="D234" s="2"/>
      <c r="E234" s="2"/>
      <c r="F234" s="2"/>
      <c r="G234" s="2"/>
      <c r="H234" s="2"/>
      <c r="I234" s="2"/>
      <c r="J234" s="2"/>
      <c r="K234" s="2"/>
      <c r="L234" s="2"/>
      <c r="R234" s="192"/>
    </row>
    <row r="235" spans="1:18" s="33" customFormat="1" x14ac:dyDescent="0.2">
      <c r="A235" s="31"/>
      <c r="B235" s="4" t="s">
        <v>7</v>
      </c>
      <c r="C235" s="2"/>
      <c r="D235" s="2"/>
      <c r="E235" s="2"/>
      <c r="F235" s="2"/>
      <c r="G235" s="2"/>
      <c r="H235" s="2"/>
      <c r="I235" s="2"/>
      <c r="J235" s="2"/>
      <c r="K235" s="2"/>
      <c r="L235" s="2"/>
      <c r="R235" s="192"/>
    </row>
    <row r="236" spans="1:18" s="33" customFormat="1" x14ac:dyDescent="0.2">
      <c r="A236" s="31"/>
      <c r="B236" s="2" t="s">
        <v>2</v>
      </c>
      <c r="C236" s="6">
        <v>849036</v>
      </c>
      <c r="D236" s="6">
        <v>866892</v>
      </c>
      <c r="E236" s="6">
        <v>899554</v>
      </c>
      <c r="F236" s="6">
        <v>917944</v>
      </c>
      <c r="G236" s="6">
        <v>897627</v>
      </c>
      <c r="H236" s="6">
        <v>775878</v>
      </c>
      <c r="I236" s="6">
        <v>713065</v>
      </c>
      <c r="J236" s="6">
        <v>714903</v>
      </c>
      <c r="K236" s="6">
        <v>728481</v>
      </c>
      <c r="L236" s="6">
        <v>760885</v>
      </c>
      <c r="M236" s="6">
        <v>791023</v>
      </c>
      <c r="N236" s="6">
        <v>832018</v>
      </c>
      <c r="O236" s="6">
        <v>858866</v>
      </c>
      <c r="P236" s="6">
        <v>886763</v>
      </c>
      <c r="Q236" s="6">
        <f>Data!$L$11</f>
        <v>922487</v>
      </c>
      <c r="R236" s="192"/>
    </row>
    <row r="237" spans="1:18" s="33" customFormat="1" x14ac:dyDescent="0.2">
      <c r="A237" s="31"/>
      <c r="B237" s="2" t="s">
        <v>8</v>
      </c>
      <c r="C237" s="6">
        <v>611306</v>
      </c>
      <c r="D237" s="6">
        <v>624162</v>
      </c>
      <c r="E237" s="6">
        <v>647679</v>
      </c>
      <c r="F237" s="6">
        <v>660920</v>
      </c>
      <c r="G237" s="6">
        <v>628339</v>
      </c>
      <c r="H237" s="6">
        <v>543115</v>
      </c>
      <c r="I237" s="6">
        <v>499146</v>
      </c>
      <c r="J237" s="6">
        <v>500432</v>
      </c>
      <c r="K237" s="6">
        <v>509937</v>
      </c>
      <c r="L237" s="6">
        <v>532620</v>
      </c>
      <c r="M237" s="6">
        <v>553716.1</v>
      </c>
      <c r="N237" s="6">
        <v>582412.6</v>
      </c>
      <c r="O237" s="6">
        <v>601206.19999999995</v>
      </c>
      <c r="P237" s="6">
        <v>620734.1</v>
      </c>
      <c r="Q237" s="6">
        <f>Q236*0.7</f>
        <v>645740.89999999991</v>
      </c>
      <c r="R237" s="192"/>
    </row>
    <row r="238" spans="1:18" s="33" customFormat="1" x14ac:dyDescent="0.2">
      <c r="A238" s="31"/>
      <c r="B238" s="2" t="s">
        <v>3</v>
      </c>
      <c r="C238" s="6">
        <v>214155</v>
      </c>
      <c r="D238" s="6">
        <v>216035</v>
      </c>
      <c r="E238" s="6">
        <v>221941</v>
      </c>
      <c r="F238" s="6">
        <v>234889</v>
      </c>
      <c r="G238" s="6">
        <v>235055</v>
      </c>
      <c r="H238" s="6">
        <v>198786</v>
      </c>
      <c r="I238" s="6">
        <v>182855</v>
      </c>
      <c r="J238" s="6">
        <v>188244</v>
      </c>
      <c r="K238" s="6">
        <v>190125</v>
      </c>
      <c r="L238" s="6">
        <v>196452</v>
      </c>
      <c r="M238" s="6">
        <v>208195.3125</v>
      </c>
      <c r="N238" s="6">
        <v>227013.60416666672</v>
      </c>
      <c r="O238" s="6">
        <v>238083.79166666669</v>
      </c>
      <c r="P238" s="6">
        <v>247014.06250000003</v>
      </c>
      <c r="Q238" s="6">
        <f>Data!$H$11</f>
        <v>255370.4375</v>
      </c>
      <c r="R238" s="192"/>
    </row>
    <row r="239" spans="1:18" s="33" customFormat="1" x14ac:dyDescent="0.2">
      <c r="A239" s="31"/>
      <c r="B239" s="2" t="s">
        <v>4</v>
      </c>
      <c r="C239" s="7">
        <v>0.35</v>
      </c>
      <c r="D239" s="7">
        <v>0.35</v>
      </c>
      <c r="E239" s="7">
        <v>0.34</v>
      </c>
      <c r="F239" s="7">
        <v>0.36</v>
      </c>
      <c r="G239" s="7">
        <v>0.37</v>
      </c>
      <c r="H239" s="7">
        <v>0.37</v>
      </c>
      <c r="I239" s="7">
        <v>0.37</v>
      </c>
      <c r="J239" s="7">
        <v>0.38</v>
      </c>
      <c r="K239" s="7">
        <v>0.37</v>
      </c>
      <c r="L239" s="7">
        <v>0.37</v>
      </c>
      <c r="M239" s="7">
        <v>0.37599649441293109</v>
      </c>
      <c r="N239" s="7">
        <v>0.38978140954825963</v>
      </c>
      <c r="O239" s="7">
        <v>0.39601020692512268</v>
      </c>
      <c r="P239" s="7">
        <v>0.39793860607947917</v>
      </c>
      <c r="Q239" s="7">
        <f>Q238/Q237</f>
        <v>0.39546889085080417</v>
      </c>
      <c r="R239" s="192"/>
    </row>
    <row r="240" spans="1:18" s="33" customFormat="1" x14ac:dyDescent="0.2">
      <c r="A240" s="31"/>
      <c r="B240" s="2" t="s">
        <v>5</v>
      </c>
      <c r="C240" s="6">
        <v>397150.91999999993</v>
      </c>
      <c r="D240" s="6">
        <v>408127.24</v>
      </c>
      <c r="E240" s="6">
        <v>425737.88</v>
      </c>
      <c r="F240" s="6">
        <v>426030.67999999993</v>
      </c>
      <c r="G240" s="6">
        <v>393283.89999999991</v>
      </c>
      <c r="H240" s="6">
        <v>344328.6</v>
      </c>
      <c r="I240" s="6">
        <v>316290.49999999994</v>
      </c>
      <c r="J240" s="6">
        <v>312188.09999999998</v>
      </c>
      <c r="K240" s="6">
        <v>319811.69999999995</v>
      </c>
      <c r="L240" s="6">
        <v>336168</v>
      </c>
      <c r="M240" s="6">
        <v>345520.78749999998</v>
      </c>
      <c r="N240" s="6">
        <v>355398.99583333323</v>
      </c>
      <c r="O240" s="6">
        <v>363122.40833333327</v>
      </c>
      <c r="P240" s="6">
        <v>373720.03749999998</v>
      </c>
      <c r="Q240" s="6">
        <f>Q237-Q238</f>
        <v>390370.46249999991</v>
      </c>
      <c r="R240" s="192"/>
    </row>
    <row r="241" spans="1:18" s="33" customFormat="1" x14ac:dyDescent="0.2">
      <c r="A241" s="31"/>
      <c r="B241" s="2" t="s">
        <v>6</v>
      </c>
      <c r="C241" s="7">
        <v>0.64967622103185252</v>
      </c>
      <c r="D241" s="7">
        <v>0.65388005528818915</v>
      </c>
      <c r="E241" s="7">
        <v>0.65732864409597547</v>
      </c>
      <c r="F241" s="7">
        <v>0.6446028055935632</v>
      </c>
      <c r="G241" s="7">
        <v>0.6259104760185944</v>
      </c>
      <c r="H241" s="7">
        <v>0.63398884876230543</v>
      </c>
      <c r="I241" s="7">
        <v>0.63366393165920554</v>
      </c>
      <c r="J241" s="7">
        <v>0.62383707999546789</v>
      </c>
      <c r="K241" s="7">
        <v>0.62715960628054424</v>
      </c>
      <c r="L241" s="7">
        <v>0.63</v>
      </c>
      <c r="M241" s="7">
        <v>0.62400350558706885</v>
      </c>
      <c r="N241" s="7">
        <v>0.61021859045174032</v>
      </c>
      <c r="O241" s="7">
        <v>0.60398979307487732</v>
      </c>
      <c r="P241" s="7">
        <v>0.60206139392052083</v>
      </c>
      <c r="Q241" s="7">
        <f>Q240/Q237</f>
        <v>0.60453110914919583</v>
      </c>
      <c r="R241" s="192"/>
    </row>
    <row r="242" spans="1:18" s="33" customFormat="1" x14ac:dyDescent="0.2">
      <c r="A242" s="31"/>
      <c r="B242" s="2"/>
      <c r="C242" s="2"/>
      <c r="D242" s="2"/>
      <c r="E242" s="2"/>
      <c r="F242" s="2"/>
      <c r="G242" s="2"/>
      <c r="H242" s="2"/>
      <c r="I242" s="2"/>
      <c r="J242" s="2"/>
      <c r="K242" s="2"/>
      <c r="L242" s="2"/>
      <c r="R242" s="192"/>
    </row>
    <row r="243" spans="1:18" s="33" customFormat="1" x14ac:dyDescent="0.2">
      <c r="A243" s="31"/>
      <c r="B243" s="4" t="s">
        <v>9</v>
      </c>
      <c r="C243" s="2"/>
      <c r="D243" s="2"/>
      <c r="E243" s="2"/>
      <c r="F243" s="2"/>
      <c r="G243" s="2"/>
      <c r="H243" s="2"/>
      <c r="I243" s="2"/>
      <c r="J243" s="2"/>
      <c r="K243" s="2"/>
      <c r="L243" s="2"/>
      <c r="R243" s="192"/>
    </row>
    <row r="244" spans="1:18" s="33" customFormat="1" x14ac:dyDescent="0.2">
      <c r="A244" s="31"/>
      <c r="B244" s="2" t="s">
        <v>2</v>
      </c>
      <c r="C244" s="6">
        <v>36530167</v>
      </c>
      <c r="D244" s="6">
        <v>38137772</v>
      </c>
      <c r="E244" s="6">
        <v>41253318</v>
      </c>
      <c r="F244" s="6">
        <v>44619194</v>
      </c>
      <c r="G244" s="6">
        <v>46221821</v>
      </c>
      <c r="H244" s="6">
        <v>40363290</v>
      </c>
      <c r="I244" s="6">
        <v>37408889</v>
      </c>
      <c r="J244" s="6">
        <v>38296976</v>
      </c>
      <c r="K244" s="6">
        <v>40307045</v>
      </c>
      <c r="L244" s="6">
        <v>42606296</v>
      </c>
      <c r="M244" s="6">
        <v>45339739</v>
      </c>
      <c r="N244" s="6">
        <v>49029535</v>
      </c>
      <c r="O244" s="6">
        <v>51530064</v>
      </c>
      <c r="P244" s="6">
        <v>54844873</v>
      </c>
      <c r="Q244" s="6">
        <f>Data!$M$11</f>
        <v>58857536</v>
      </c>
      <c r="R244" s="192"/>
    </row>
    <row r="245" spans="1:18" s="33" customFormat="1" x14ac:dyDescent="0.2">
      <c r="A245" s="31"/>
      <c r="B245" s="2" t="s">
        <v>8</v>
      </c>
      <c r="C245" s="6">
        <v>24475211.890000001</v>
      </c>
      <c r="D245" s="6">
        <v>25552307.240000002</v>
      </c>
      <c r="E245" s="6">
        <v>27639723.060000002</v>
      </c>
      <c r="F245" s="6">
        <v>29894859.98</v>
      </c>
      <c r="G245" s="6">
        <v>29581965.440000001</v>
      </c>
      <c r="H245" s="6">
        <v>25832505.600000001</v>
      </c>
      <c r="I245" s="6">
        <v>23941688.960000001</v>
      </c>
      <c r="J245" s="6">
        <v>24510064.640000001</v>
      </c>
      <c r="K245" s="6">
        <v>25796508.800000001</v>
      </c>
      <c r="L245" s="6">
        <v>27268029</v>
      </c>
      <c r="M245" s="6">
        <v>29017432.960000001</v>
      </c>
      <c r="N245" s="6">
        <v>31378902.400000002</v>
      </c>
      <c r="O245" s="6">
        <v>32979240.960000001</v>
      </c>
      <c r="P245" s="6">
        <v>35100718.719999999</v>
      </c>
      <c r="Q245" s="6">
        <f>Q244*0.64</f>
        <v>37668823.039999999</v>
      </c>
      <c r="R245" s="192"/>
    </row>
    <row r="246" spans="1:18" s="33" customFormat="1" x14ac:dyDescent="0.2">
      <c r="A246" s="31"/>
      <c r="B246" s="2" t="s">
        <v>3</v>
      </c>
      <c r="C246" s="6">
        <v>10488276</v>
      </c>
      <c r="D246" s="6">
        <v>10859844</v>
      </c>
      <c r="E246" s="6">
        <v>11416499</v>
      </c>
      <c r="F246" s="6">
        <v>12574820</v>
      </c>
      <c r="G246" s="6">
        <v>13073438</v>
      </c>
      <c r="H246" s="6">
        <v>11069023</v>
      </c>
      <c r="I246" s="6">
        <v>10344024</v>
      </c>
      <c r="J246" s="6">
        <v>10731000</v>
      </c>
      <c r="K246" s="6">
        <v>11349983</v>
      </c>
      <c r="L246" s="6">
        <v>11889831</v>
      </c>
      <c r="M246" s="6">
        <v>12537448.15325</v>
      </c>
      <c r="N246" s="6">
        <v>13442740.95775</v>
      </c>
      <c r="O246" s="6">
        <v>14314852.791999999</v>
      </c>
      <c r="P246" s="6">
        <v>15301714.524400001</v>
      </c>
      <c r="Q246" s="6">
        <f>Data!$I$11</f>
        <v>16194331.105349999</v>
      </c>
      <c r="R246" s="192"/>
    </row>
    <row r="247" spans="1:18" s="33" customFormat="1" x14ac:dyDescent="0.2">
      <c r="A247" s="31"/>
      <c r="B247" s="2" t="s">
        <v>4</v>
      </c>
      <c r="C247" s="7">
        <v>0.42852646371920744</v>
      </c>
      <c r="D247" s="7">
        <v>0.42500443885551836</v>
      </c>
      <c r="E247" s="7">
        <v>0.41304679410923151</v>
      </c>
      <c r="F247" s="7">
        <v>0.4206348518913518</v>
      </c>
      <c r="G247" s="7">
        <v>0.44193946566925607</v>
      </c>
      <c r="H247" s="7">
        <v>0.42849203911524553</v>
      </c>
      <c r="I247" s="7">
        <v>0.43205072195541544</v>
      </c>
      <c r="J247" s="7">
        <v>0.43782014277054143</v>
      </c>
      <c r="K247" s="7">
        <v>0.43998135902793173</v>
      </c>
      <c r="L247" s="7">
        <v>0.44</v>
      </c>
      <c r="M247" s="7">
        <v>0.43206606768188771</v>
      </c>
      <c r="N247" s="7">
        <v>0.42840061090696402</v>
      </c>
      <c r="O247" s="7">
        <v>0.43405646628927141</v>
      </c>
      <c r="P247" s="7">
        <v>0.43593735633912406</v>
      </c>
      <c r="Q247" s="7">
        <f>Q246/Q245</f>
        <v>0.4299133819008219</v>
      </c>
      <c r="R247" s="192"/>
    </row>
    <row r="248" spans="1:18" s="33" customFormat="1" x14ac:dyDescent="0.2">
      <c r="A248" s="31"/>
      <c r="B248" s="2" t="s">
        <v>5</v>
      </c>
      <c r="C248" s="6">
        <v>13986935.890000001</v>
      </c>
      <c r="D248" s="6">
        <v>14692463.240000002</v>
      </c>
      <c r="E248" s="6">
        <v>16223224.060000002</v>
      </c>
      <c r="F248" s="6">
        <v>17320039.98</v>
      </c>
      <c r="G248" s="6">
        <v>16508527.440000001</v>
      </c>
      <c r="H248" s="6">
        <v>14763482.600000001</v>
      </c>
      <c r="I248" s="6">
        <v>13597664.960000001</v>
      </c>
      <c r="J248" s="6">
        <v>13779064.640000001</v>
      </c>
      <c r="K248" s="6">
        <v>14446525.800000001</v>
      </c>
      <c r="L248" s="6">
        <v>15378198</v>
      </c>
      <c r="M248" s="6">
        <v>16479984.806750001</v>
      </c>
      <c r="N248" s="6">
        <v>17936161.442250002</v>
      </c>
      <c r="O248" s="6">
        <v>18664388.168000001</v>
      </c>
      <c r="P248" s="6">
        <v>19799004.195599996</v>
      </c>
      <c r="Q248" s="6">
        <f>Q245-Q246</f>
        <v>21474491.93465</v>
      </c>
      <c r="R248" s="192"/>
    </row>
    <row r="249" spans="1:18" s="33" customFormat="1" x14ac:dyDescent="0.2">
      <c r="A249" s="31"/>
      <c r="B249" s="2" t="s">
        <v>6</v>
      </c>
      <c r="C249" s="7">
        <v>0.57147353628079256</v>
      </c>
      <c r="D249" s="7">
        <v>0.57499556114448169</v>
      </c>
      <c r="E249" s="7">
        <v>0.58695320589076849</v>
      </c>
      <c r="F249" s="7">
        <v>0.57936514810864825</v>
      </c>
      <c r="G249" s="7">
        <v>0.55806053433074398</v>
      </c>
      <c r="H249" s="7">
        <v>0.57150796088475442</v>
      </c>
      <c r="I249" s="7">
        <v>0.5679492780445845</v>
      </c>
      <c r="J249" s="7">
        <v>0.56217985722945851</v>
      </c>
      <c r="K249" s="7">
        <v>0.56001864097206833</v>
      </c>
      <c r="L249" s="7">
        <v>0.56000000000000005</v>
      </c>
      <c r="M249" s="7">
        <v>0.56793393231811229</v>
      </c>
      <c r="N249" s="7">
        <v>0.57159938909303598</v>
      </c>
      <c r="O249" s="7">
        <v>0.56594353371072859</v>
      </c>
      <c r="P249" s="7">
        <v>0.56406264366087588</v>
      </c>
      <c r="Q249" s="7">
        <f>Q248/Q245</f>
        <v>0.57008661809917804</v>
      </c>
      <c r="R249" s="192"/>
    </row>
    <row r="250" spans="1:18" s="33" customFormat="1" x14ac:dyDescent="0.2">
      <c r="A250" s="31"/>
      <c r="B250" s="2"/>
      <c r="C250" s="2"/>
      <c r="D250" s="2"/>
      <c r="E250" s="2"/>
      <c r="F250" s="2"/>
      <c r="G250" s="2"/>
      <c r="H250" s="2"/>
      <c r="I250" s="2"/>
      <c r="J250" s="2"/>
      <c r="K250" s="2"/>
      <c r="L250" s="2"/>
      <c r="M250" s="2"/>
      <c r="N250" s="2"/>
      <c r="O250" s="2"/>
      <c r="P250" s="2"/>
      <c r="Q250" s="2"/>
      <c r="R250" s="192"/>
    </row>
    <row r="251" spans="1:18" s="33" customFormat="1" x14ac:dyDescent="0.2">
      <c r="A251" s="31"/>
      <c r="B251" s="9" t="s">
        <v>81</v>
      </c>
      <c r="C251" s="10"/>
      <c r="D251" s="10"/>
      <c r="E251" s="10"/>
      <c r="F251" s="10"/>
      <c r="G251" s="10"/>
      <c r="H251" s="10"/>
      <c r="I251" s="10"/>
      <c r="J251" s="10"/>
      <c r="K251" s="10"/>
      <c r="L251" s="10"/>
      <c r="M251" s="10"/>
      <c r="N251" s="10"/>
      <c r="O251" s="10"/>
      <c r="P251" s="10"/>
      <c r="Q251" s="202"/>
      <c r="R251" s="192"/>
    </row>
    <row r="252" spans="1:18" s="33" customFormat="1" x14ac:dyDescent="0.2">
      <c r="A252" s="31"/>
      <c r="B252" s="11" t="s">
        <v>82</v>
      </c>
      <c r="C252" s="12">
        <v>4313</v>
      </c>
      <c r="D252" s="12">
        <v>4281</v>
      </c>
      <c r="E252" s="23">
        <v>4174</v>
      </c>
      <c r="F252" s="23">
        <v>4219</v>
      </c>
      <c r="G252" s="23">
        <v>4237</v>
      </c>
      <c r="H252" s="12">
        <v>4241</v>
      </c>
      <c r="I252" s="12">
        <v>4163</v>
      </c>
      <c r="J252" s="12">
        <v>3863</v>
      </c>
      <c r="K252" s="12">
        <v>3766</v>
      </c>
      <c r="L252" s="12">
        <v>3790</v>
      </c>
      <c r="M252" s="12">
        <v>3717</v>
      </c>
      <c r="N252" s="12">
        <v>3686</v>
      </c>
      <c r="O252" s="12">
        <v>3676</v>
      </c>
      <c r="P252" s="12">
        <v>3681</v>
      </c>
      <c r="Q252" s="207">
        <v>3697</v>
      </c>
      <c r="R252" s="192"/>
    </row>
    <row r="253" spans="1:18" s="33" customFormat="1" x14ac:dyDescent="0.2">
      <c r="A253" s="31"/>
      <c r="B253" s="11" t="s">
        <v>83</v>
      </c>
      <c r="C253" s="12">
        <v>7</v>
      </c>
      <c r="D253" s="12">
        <v>7</v>
      </c>
      <c r="E253" s="23">
        <v>6</v>
      </c>
      <c r="F253" s="23">
        <v>6</v>
      </c>
      <c r="G253" s="23">
        <v>4</v>
      </c>
      <c r="H253" s="17">
        <v>4</v>
      </c>
      <c r="I253" s="17">
        <v>4</v>
      </c>
      <c r="J253" s="12">
        <v>3</v>
      </c>
      <c r="K253" s="12">
        <v>3</v>
      </c>
      <c r="L253" s="12">
        <v>1</v>
      </c>
      <c r="M253" s="12">
        <v>1</v>
      </c>
      <c r="N253" s="12">
        <v>1</v>
      </c>
      <c r="O253" s="12">
        <v>1</v>
      </c>
      <c r="P253" s="12">
        <v>1</v>
      </c>
      <c r="Q253" s="207">
        <v>1</v>
      </c>
      <c r="R253" s="192"/>
    </row>
    <row r="254" spans="1:18" s="33" customFormat="1" x14ac:dyDescent="0.2">
      <c r="A254" s="31"/>
      <c r="B254" s="11" t="s">
        <v>84</v>
      </c>
      <c r="C254" s="12">
        <v>55</v>
      </c>
      <c r="D254" s="12">
        <v>54</v>
      </c>
      <c r="E254" s="23">
        <v>53</v>
      </c>
      <c r="F254" s="23">
        <v>54</v>
      </c>
      <c r="G254" s="23">
        <v>52</v>
      </c>
      <c r="H254" s="17">
        <v>49</v>
      </c>
      <c r="I254" s="17">
        <v>49</v>
      </c>
      <c r="J254" s="12">
        <v>43</v>
      </c>
      <c r="K254" s="12">
        <v>42</v>
      </c>
      <c r="L254" s="12">
        <v>42</v>
      </c>
      <c r="M254" s="12">
        <v>40</v>
      </c>
      <c r="N254" s="12">
        <v>39</v>
      </c>
      <c r="O254" s="12">
        <v>38</v>
      </c>
      <c r="P254" s="12">
        <v>38</v>
      </c>
      <c r="Q254" s="207">
        <v>38</v>
      </c>
      <c r="R254" s="192"/>
    </row>
    <row r="255" spans="1:18" s="33" customFormat="1" x14ac:dyDescent="0.2">
      <c r="A255" s="31"/>
      <c r="B255" s="11" t="s">
        <v>85</v>
      </c>
      <c r="C255" s="12">
        <v>39</v>
      </c>
      <c r="D255" s="12">
        <v>37</v>
      </c>
      <c r="E255" s="23">
        <v>32</v>
      </c>
      <c r="F255" s="23">
        <v>27</v>
      </c>
      <c r="G255" s="23">
        <v>29</v>
      </c>
      <c r="H255" s="17">
        <v>32</v>
      </c>
      <c r="I255" s="17">
        <v>31</v>
      </c>
      <c r="J255" s="12">
        <v>27</v>
      </c>
      <c r="K255" s="12">
        <v>25</v>
      </c>
      <c r="L255" s="12">
        <v>24</v>
      </c>
      <c r="M255" s="12">
        <v>25</v>
      </c>
      <c r="N255" s="12">
        <v>26</v>
      </c>
      <c r="O255" s="12">
        <v>26</v>
      </c>
      <c r="P255" s="12">
        <v>25</v>
      </c>
      <c r="Q255" s="207">
        <v>21</v>
      </c>
      <c r="R255" s="192"/>
    </row>
    <row r="256" spans="1:18" s="33" customFormat="1" x14ac:dyDescent="0.2">
      <c r="A256" s="31"/>
      <c r="B256" s="13" t="s">
        <v>10</v>
      </c>
      <c r="C256" s="14">
        <v>4414</v>
      </c>
      <c r="D256" s="14">
        <v>4379</v>
      </c>
      <c r="E256" s="14">
        <v>4265</v>
      </c>
      <c r="F256" s="14">
        <v>4306</v>
      </c>
      <c r="G256" s="25">
        <v>4322</v>
      </c>
      <c r="H256" s="14">
        <v>4326</v>
      </c>
      <c r="I256" s="14">
        <v>4247</v>
      </c>
      <c r="J256" s="14">
        <v>3936</v>
      </c>
      <c r="K256" s="14">
        <v>3836</v>
      </c>
      <c r="L256" s="14">
        <v>3857</v>
      </c>
      <c r="M256" s="14">
        <v>3783</v>
      </c>
      <c r="N256" s="14">
        <v>3752</v>
      </c>
      <c r="O256" s="14">
        <v>3741</v>
      </c>
      <c r="P256" s="14">
        <v>3745</v>
      </c>
      <c r="Q256" s="208">
        <v>3757</v>
      </c>
      <c r="R256" s="192"/>
    </row>
    <row r="257" spans="1:18" s="33" customFormat="1" x14ac:dyDescent="0.2">
      <c r="A257" s="31"/>
      <c r="B257" s="31"/>
      <c r="C257" s="31"/>
      <c r="D257" s="31"/>
      <c r="E257" s="31"/>
      <c r="F257" s="31"/>
      <c r="G257" s="31"/>
      <c r="H257" s="31"/>
      <c r="I257" s="31"/>
      <c r="J257" s="31"/>
      <c r="K257" s="31"/>
      <c r="L257" s="110"/>
      <c r="M257" s="110"/>
      <c r="N257" s="110"/>
      <c r="O257" s="110"/>
      <c r="P257" s="110"/>
      <c r="Q257" s="31"/>
      <c r="R257" s="192"/>
    </row>
    <row r="258" spans="1:18" s="33" customFormat="1" x14ac:dyDescent="0.2">
      <c r="A258" s="31"/>
      <c r="E258" s="87"/>
      <c r="F258" s="87"/>
      <c r="G258" s="87"/>
      <c r="H258" s="87"/>
      <c r="I258" s="87"/>
      <c r="J258" s="87"/>
    </row>
    <row r="259" spans="1:18" s="33" customFormat="1" x14ac:dyDescent="0.2">
      <c r="A259" s="31"/>
      <c r="E259" s="87"/>
      <c r="F259" s="87"/>
      <c r="G259" s="87"/>
      <c r="H259" s="87"/>
      <c r="I259" s="87"/>
      <c r="J259" s="87"/>
    </row>
    <row r="260" spans="1:18" s="33" customFormat="1" x14ac:dyDescent="0.2">
      <c r="A260" s="31"/>
      <c r="E260" s="87"/>
      <c r="F260" s="87"/>
      <c r="G260" s="87"/>
      <c r="H260" s="87"/>
      <c r="I260" s="87"/>
      <c r="J260" s="87"/>
    </row>
    <row r="261" spans="1:18" s="33" customFormat="1" x14ac:dyDescent="0.2">
      <c r="A261" s="31"/>
      <c r="E261" s="87"/>
      <c r="F261" s="87"/>
      <c r="G261" s="87"/>
      <c r="H261" s="87"/>
      <c r="I261" s="87"/>
      <c r="J261" s="87"/>
    </row>
    <row r="262" spans="1:18" s="33" customFormat="1" x14ac:dyDescent="0.2">
      <c r="A262" s="31"/>
      <c r="E262" s="87"/>
      <c r="F262" s="87"/>
      <c r="G262" s="87"/>
      <c r="H262" s="87"/>
      <c r="I262" s="87"/>
      <c r="J262" s="87"/>
    </row>
    <row r="263" spans="1:18" s="33" customFormat="1" x14ac:dyDescent="0.2">
      <c r="A263" s="31"/>
      <c r="E263" s="87"/>
      <c r="F263" s="87"/>
      <c r="G263" s="87"/>
      <c r="H263" s="87"/>
      <c r="I263" s="87"/>
      <c r="J263" s="87"/>
    </row>
    <row r="264" spans="1:18" s="33" customFormat="1" x14ac:dyDescent="0.2">
      <c r="A264" s="31"/>
      <c r="E264" s="87"/>
      <c r="F264" s="87"/>
      <c r="G264" s="87"/>
      <c r="H264" s="87"/>
      <c r="I264" s="87"/>
      <c r="J264" s="87"/>
    </row>
    <row r="265" spans="1:18" s="33" customFormat="1" x14ac:dyDescent="0.2">
      <c r="A265" s="31"/>
      <c r="E265" s="87"/>
      <c r="F265" s="87"/>
      <c r="G265" s="87"/>
      <c r="H265" s="87"/>
      <c r="I265" s="87"/>
      <c r="J265" s="87"/>
    </row>
    <row r="266" spans="1:18" s="33" customFormat="1" x14ac:dyDescent="0.2">
      <c r="A266" s="31"/>
      <c r="E266" s="87"/>
      <c r="F266" s="87"/>
      <c r="G266" s="87"/>
      <c r="H266" s="87"/>
      <c r="I266" s="87"/>
      <c r="J266" s="87"/>
    </row>
    <row r="267" spans="1:18" s="33" customFormat="1" x14ac:dyDescent="0.2">
      <c r="A267" s="31"/>
      <c r="E267" s="87"/>
      <c r="F267" s="87"/>
      <c r="G267" s="87"/>
      <c r="H267" s="87"/>
      <c r="I267" s="87"/>
      <c r="J267" s="87"/>
    </row>
    <row r="268" spans="1:18" s="33" customFormat="1" x14ac:dyDescent="0.2">
      <c r="A268" s="31"/>
      <c r="E268" s="87"/>
      <c r="F268" s="87"/>
      <c r="G268" s="87"/>
      <c r="H268" s="87"/>
      <c r="I268" s="87"/>
      <c r="J268" s="87"/>
    </row>
    <row r="269" spans="1:18" s="33" customFormat="1" x14ac:dyDescent="0.2">
      <c r="A269" s="31"/>
      <c r="E269" s="87"/>
      <c r="F269" s="87"/>
      <c r="G269" s="87"/>
      <c r="H269" s="87"/>
      <c r="I269" s="87"/>
      <c r="J269" s="87"/>
    </row>
    <row r="270" spans="1:18" s="33" customFormat="1" x14ac:dyDescent="0.2">
      <c r="A270" s="31"/>
      <c r="E270" s="87"/>
      <c r="F270" s="87"/>
      <c r="G270" s="87"/>
      <c r="H270" s="87"/>
      <c r="I270" s="87"/>
      <c r="J270" s="87"/>
    </row>
    <row r="271" spans="1:18" s="33" customFormat="1" x14ac:dyDescent="0.2">
      <c r="A271" s="31"/>
      <c r="E271" s="87"/>
      <c r="F271" s="87"/>
      <c r="G271" s="87"/>
      <c r="H271" s="87"/>
      <c r="I271" s="87"/>
      <c r="J271" s="87"/>
    </row>
    <row r="272" spans="1:18" s="33" customFormat="1" x14ac:dyDescent="0.2">
      <c r="A272" s="31"/>
      <c r="E272" s="87"/>
      <c r="F272" s="87"/>
      <c r="G272" s="87"/>
      <c r="H272" s="87"/>
      <c r="I272" s="87"/>
      <c r="J272" s="87"/>
    </row>
    <row r="273" spans="1:12" s="33" customFormat="1" x14ac:dyDescent="0.2">
      <c r="A273" s="31"/>
      <c r="E273" s="87"/>
      <c r="F273" s="87"/>
      <c r="G273" s="87"/>
      <c r="H273" s="87"/>
      <c r="I273" s="87"/>
      <c r="J273" s="87"/>
    </row>
    <row r="274" spans="1:12" s="33" customFormat="1" x14ac:dyDescent="0.2">
      <c r="A274" s="31"/>
      <c r="E274" s="87"/>
      <c r="F274" s="87"/>
      <c r="G274" s="87"/>
      <c r="H274" s="87"/>
      <c r="I274" s="87"/>
      <c r="J274" s="87"/>
    </row>
    <row r="275" spans="1:12" s="33" customFormat="1" x14ac:dyDescent="0.2">
      <c r="A275" s="31"/>
      <c r="E275" s="87"/>
      <c r="F275" s="87"/>
      <c r="G275" s="87"/>
      <c r="H275" s="87"/>
      <c r="I275" s="87"/>
      <c r="J275" s="87"/>
    </row>
    <row r="276" spans="1:12" s="33" customFormat="1" x14ac:dyDescent="0.2">
      <c r="A276" s="31"/>
      <c r="E276" s="87"/>
      <c r="F276" s="87"/>
      <c r="G276" s="87"/>
      <c r="H276" s="87"/>
      <c r="I276" s="87"/>
      <c r="J276" s="87"/>
    </row>
    <row r="277" spans="1:12" s="33" customFormat="1" x14ac:dyDescent="0.2">
      <c r="A277" s="31"/>
      <c r="E277" s="87"/>
      <c r="F277" s="87"/>
      <c r="G277" s="87"/>
      <c r="H277" s="87"/>
      <c r="I277" s="87"/>
      <c r="J277" s="87"/>
    </row>
    <row r="278" spans="1:12" s="33" customFormat="1" x14ac:dyDescent="0.2">
      <c r="A278" s="31"/>
      <c r="E278" s="87"/>
      <c r="F278" s="87"/>
      <c r="G278" s="87"/>
      <c r="H278" s="87"/>
      <c r="I278" s="87"/>
      <c r="J278" s="87"/>
    </row>
    <row r="279" spans="1:12" s="33" customFormat="1" x14ac:dyDescent="0.2">
      <c r="A279" s="31"/>
      <c r="E279" s="87"/>
      <c r="F279" s="87"/>
      <c r="G279" s="87"/>
      <c r="H279" s="87"/>
      <c r="I279" s="87"/>
      <c r="J279" s="87"/>
      <c r="K279" s="87"/>
      <c r="L279" s="87"/>
    </row>
    <row r="280" spans="1:12" s="33" customFormat="1" x14ac:dyDescent="0.2">
      <c r="A280" s="31"/>
      <c r="E280" s="87"/>
      <c r="F280" s="87"/>
      <c r="G280" s="87"/>
      <c r="H280" s="87"/>
      <c r="I280" s="87"/>
      <c r="J280" s="87"/>
      <c r="K280" s="87"/>
      <c r="L280" s="87"/>
    </row>
    <row r="281" spans="1:12" s="33" customFormat="1" x14ac:dyDescent="0.2">
      <c r="A281" s="31"/>
      <c r="E281" s="87"/>
      <c r="F281" s="87"/>
      <c r="G281" s="87"/>
      <c r="H281" s="87"/>
      <c r="I281" s="87"/>
      <c r="J281" s="87"/>
      <c r="K281" s="87"/>
      <c r="L281" s="87"/>
    </row>
    <row r="282" spans="1:12" s="33" customFormat="1" x14ac:dyDescent="0.2">
      <c r="A282" s="31"/>
      <c r="E282" s="87"/>
      <c r="F282" s="87"/>
      <c r="G282" s="87"/>
      <c r="H282" s="87"/>
      <c r="I282" s="87"/>
      <c r="J282" s="87"/>
      <c r="K282" s="87"/>
      <c r="L282" s="87"/>
    </row>
    <row r="283" spans="1:12" s="33" customFormat="1" x14ac:dyDescent="0.2">
      <c r="A283" s="31"/>
      <c r="E283" s="87"/>
      <c r="F283" s="87"/>
      <c r="G283" s="87"/>
      <c r="H283" s="87"/>
      <c r="I283" s="87"/>
      <c r="J283" s="87"/>
      <c r="K283" s="87"/>
      <c r="L283" s="87"/>
    </row>
    <row r="284" spans="1:12" s="33" customFormat="1" x14ac:dyDescent="0.2">
      <c r="A284" s="31"/>
      <c r="E284" s="87"/>
      <c r="F284" s="87"/>
      <c r="G284" s="87"/>
      <c r="H284" s="87"/>
      <c r="I284" s="87"/>
      <c r="J284" s="87"/>
      <c r="K284" s="87"/>
      <c r="L284" s="87"/>
    </row>
    <row r="285" spans="1:12" s="33" customFormat="1" x14ac:dyDescent="0.2">
      <c r="A285" s="31"/>
      <c r="E285" s="87"/>
      <c r="F285" s="87"/>
      <c r="G285" s="87"/>
      <c r="H285" s="87"/>
      <c r="I285" s="87"/>
      <c r="J285" s="87"/>
      <c r="K285" s="87"/>
      <c r="L285" s="87"/>
    </row>
    <row r="286" spans="1:12" s="33" customFormat="1" x14ac:dyDescent="0.2">
      <c r="A286" s="31"/>
      <c r="E286" s="87"/>
      <c r="F286" s="87"/>
      <c r="G286" s="87"/>
      <c r="H286" s="87"/>
      <c r="I286" s="87"/>
      <c r="J286" s="87"/>
      <c r="K286" s="87"/>
      <c r="L286" s="87"/>
    </row>
    <row r="287" spans="1:12" s="33" customFormat="1" x14ac:dyDescent="0.2">
      <c r="A287" s="31"/>
      <c r="E287" s="87"/>
      <c r="F287" s="87"/>
      <c r="G287" s="87"/>
      <c r="H287" s="87"/>
      <c r="I287" s="87"/>
      <c r="J287" s="87"/>
      <c r="K287" s="87"/>
      <c r="L287" s="87"/>
    </row>
    <row r="288" spans="1:12" s="33" customFormat="1" x14ac:dyDescent="0.2">
      <c r="A288" s="31"/>
      <c r="E288" s="87"/>
      <c r="F288" s="87"/>
      <c r="G288" s="87"/>
      <c r="H288" s="87"/>
      <c r="I288" s="87"/>
      <c r="J288" s="87"/>
      <c r="K288" s="87"/>
      <c r="L288" s="87"/>
    </row>
    <row r="289" spans="1:12" s="33" customFormat="1" x14ac:dyDescent="0.2">
      <c r="A289" s="31"/>
      <c r="E289" s="87"/>
      <c r="F289" s="87"/>
      <c r="G289" s="87"/>
      <c r="H289" s="87"/>
      <c r="I289" s="87"/>
      <c r="J289" s="87"/>
      <c r="K289" s="87"/>
      <c r="L289" s="87"/>
    </row>
    <row r="290" spans="1:12" s="33" customFormat="1" x14ac:dyDescent="0.2">
      <c r="A290" s="31"/>
      <c r="E290" s="87"/>
      <c r="F290" s="87"/>
      <c r="G290" s="87"/>
      <c r="H290" s="87"/>
      <c r="I290" s="87"/>
      <c r="J290" s="87"/>
      <c r="K290" s="87"/>
      <c r="L290" s="87"/>
    </row>
    <row r="291" spans="1:12" s="33" customFormat="1" x14ac:dyDescent="0.2">
      <c r="A291" s="31"/>
      <c r="E291" s="87"/>
      <c r="F291" s="87"/>
      <c r="G291" s="87"/>
      <c r="H291" s="87"/>
      <c r="I291" s="87"/>
      <c r="J291" s="87"/>
      <c r="K291" s="87"/>
      <c r="L291" s="87"/>
    </row>
    <row r="292" spans="1:12" s="33" customFormat="1" x14ac:dyDescent="0.2">
      <c r="A292" s="31"/>
      <c r="E292" s="87"/>
      <c r="F292" s="87"/>
      <c r="G292" s="87"/>
      <c r="H292" s="87"/>
      <c r="I292" s="87"/>
      <c r="J292" s="87"/>
      <c r="K292" s="87"/>
      <c r="L292" s="87"/>
    </row>
    <row r="293" spans="1:12" s="33" customFormat="1" x14ac:dyDescent="0.2">
      <c r="A293" s="31"/>
      <c r="E293" s="87"/>
      <c r="F293" s="87"/>
      <c r="G293" s="87"/>
      <c r="H293" s="87"/>
      <c r="I293" s="87"/>
      <c r="J293" s="87"/>
      <c r="K293" s="87"/>
      <c r="L293" s="87"/>
    </row>
    <row r="294" spans="1:12" s="33" customFormat="1" x14ac:dyDescent="0.2">
      <c r="A294" s="31"/>
      <c r="E294" s="87"/>
      <c r="F294" s="87"/>
      <c r="G294" s="87"/>
      <c r="H294" s="87"/>
      <c r="I294" s="87"/>
      <c r="J294" s="87"/>
      <c r="K294" s="87"/>
      <c r="L294" s="87"/>
    </row>
    <row r="295" spans="1:12" s="33" customFormat="1" x14ac:dyDescent="0.2">
      <c r="A295" s="31"/>
      <c r="E295" s="87"/>
      <c r="F295" s="87"/>
      <c r="G295" s="87"/>
      <c r="H295" s="87"/>
      <c r="I295" s="87"/>
      <c r="J295" s="87"/>
      <c r="K295" s="87"/>
      <c r="L295" s="87"/>
    </row>
    <row r="296" spans="1:12" s="33" customFormat="1" x14ac:dyDescent="0.2">
      <c r="A296" s="31"/>
      <c r="E296" s="87"/>
      <c r="F296" s="87"/>
      <c r="G296" s="87"/>
      <c r="H296" s="87"/>
      <c r="I296" s="87"/>
      <c r="J296" s="87"/>
      <c r="K296" s="87"/>
      <c r="L296" s="87"/>
    </row>
    <row r="297" spans="1:12" s="33" customFormat="1" x14ac:dyDescent="0.2">
      <c r="A297" s="31"/>
      <c r="E297" s="87"/>
      <c r="F297" s="87"/>
      <c r="G297" s="87"/>
      <c r="H297" s="87"/>
      <c r="I297" s="87"/>
      <c r="J297" s="87"/>
      <c r="K297" s="87"/>
      <c r="L297" s="87"/>
    </row>
    <row r="298" spans="1:12" s="33" customFormat="1" x14ac:dyDescent="0.2">
      <c r="A298" s="31"/>
      <c r="E298" s="87"/>
      <c r="F298" s="87"/>
      <c r="G298" s="87"/>
      <c r="H298" s="87"/>
      <c r="I298" s="87"/>
      <c r="J298" s="87"/>
      <c r="K298" s="87"/>
      <c r="L298" s="87"/>
    </row>
    <row r="299" spans="1:12" s="33" customFormat="1" x14ac:dyDescent="0.2">
      <c r="A299" s="31"/>
      <c r="E299" s="87"/>
      <c r="F299" s="87"/>
      <c r="G299" s="87"/>
      <c r="H299" s="87"/>
      <c r="I299" s="87"/>
      <c r="J299" s="87"/>
      <c r="K299" s="87"/>
      <c r="L299" s="87"/>
    </row>
    <row r="300" spans="1:12" s="33" customFormat="1" x14ac:dyDescent="0.2">
      <c r="A300" s="31"/>
      <c r="E300" s="87"/>
      <c r="F300" s="87"/>
      <c r="G300" s="87"/>
      <c r="H300" s="87"/>
      <c r="I300" s="87"/>
      <c r="J300" s="87"/>
      <c r="K300" s="87"/>
      <c r="L300" s="87"/>
    </row>
    <row r="301" spans="1:12" s="33" customFormat="1" x14ac:dyDescent="0.2">
      <c r="A301" s="31"/>
      <c r="E301" s="87"/>
      <c r="F301" s="87"/>
      <c r="G301" s="87"/>
      <c r="H301" s="87"/>
      <c r="I301" s="87"/>
      <c r="J301" s="87"/>
      <c r="K301" s="87"/>
      <c r="L301" s="87"/>
    </row>
    <row r="302" spans="1:12" s="33" customFormat="1" x14ac:dyDescent="0.2">
      <c r="A302" s="31"/>
      <c r="E302" s="87"/>
      <c r="F302" s="87"/>
      <c r="G302" s="87"/>
      <c r="H302" s="87"/>
      <c r="I302" s="87"/>
      <c r="J302" s="87"/>
      <c r="K302" s="87"/>
      <c r="L302" s="87"/>
    </row>
    <row r="303" spans="1:12" s="33" customFormat="1" x14ac:dyDescent="0.2">
      <c r="A303" s="31"/>
      <c r="E303" s="87"/>
      <c r="F303" s="87"/>
      <c r="G303" s="87"/>
      <c r="H303" s="87"/>
      <c r="I303" s="87"/>
      <c r="J303" s="87"/>
      <c r="K303" s="87"/>
      <c r="L303" s="87"/>
    </row>
    <row r="304" spans="1:12" s="33" customFormat="1" x14ac:dyDescent="0.2">
      <c r="A304" s="31"/>
      <c r="E304" s="87"/>
      <c r="F304" s="87"/>
      <c r="G304" s="87"/>
      <c r="H304" s="87"/>
      <c r="I304" s="87"/>
      <c r="J304" s="87"/>
      <c r="K304" s="87"/>
      <c r="L304" s="87"/>
    </row>
    <row r="305" spans="1:12" s="33" customFormat="1" x14ac:dyDescent="0.2">
      <c r="A305" s="31"/>
      <c r="E305" s="87"/>
      <c r="F305" s="87"/>
      <c r="G305" s="87"/>
      <c r="H305" s="87"/>
      <c r="I305" s="87"/>
      <c r="J305" s="87"/>
      <c r="K305" s="87"/>
      <c r="L305" s="87"/>
    </row>
    <row r="306" spans="1:12" s="33" customFormat="1" x14ac:dyDescent="0.2">
      <c r="A306" s="31"/>
      <c r="E306" s="87"/>
      <c r="F306" s="87"/>
      <c r="G306" s="87"/>
      <c r="H306" s="87"/>
      <c r="I306" s="87"/>
      <c r="J306" s="87"/>
      <c r="K306" s="87"/>
      <c r="L306" s="87"/>
    </row>
    <row r="307" spans="1:12" s="33" customFormat="1" x14ac:dyDescent="0.2">
      <c r="A307" s="31"/>
      <c r="E307" s="87"/>
      <c r="F307" s="87"/>
      <c r="G307" s="87"/>
      <c r="H307" s="87"/>
      <c r="I307" s="87"/>
      <c r="J307" s="87"/>
      <c r="K307" s="87"/>
      <c r="L307" s="87"/>
    </row>
    <row r="308" spans="1:12" s="33" customFormat="1" x14ac:dyDescent="0.2">
      <c r="A308" s="31"/>
      <c r="E308" s="87"/>
      <c r="F308" s="87"/>
      <c r="G308" s="87"/>
      <c r="H308" s="87"/>
      <c r="I308" s="87"/>
      <c r="J308" s="87"/>
      <c r="K308" s="87"/>
      <c r="L308" s="87"/>
    </row>
    <row r="309" spans="1:12" s="33" customFormat="1" x14ac:dyDescent="0.2">
      <c r="A309" s="31"/>
      <c r="E309" s="87"/>
      <c r="F309" s="87"/>
      <c r="G309" s="87"/>
      <c r="H309" s="87"/>
      <c r="I309" s="87"/>
      <c r="J309" s="87"/>
      <c r="K309" s="87"/>
      <c r="L309" s="87"/>
    </row>
    <row r="310" spans="1:12" s="33" customFormat="1" x14ac:dyDescent="0.2">
      <c r="A310" s="31"/>
      <c r="E310" s="87"/>
      <c r="F310" s="87"/>
      <c r="G310" s="87"/>
      <c r="H310" s="87"/>
      <c r="I310" s="87"/>
      <c r="J310" s="87"/>
      <c r="K310" s="87"/>
      <c r="L310" s="87"/>
    </row>
    <row r="311" spans="1:12" s="33" customFormat="1" x14ac:dyDescent="0.2">
      <c r="A311" s="31"/>
      <c r="E311" s="87"/>
      <c r="F311" s="87"/>
      <c r="G311" s="87"/>
      <c r="H311" s="87"/>
      <c r="I311" s="87"/>
      <c r="J311" s="87"/>
      <c r="K311" s="87"/>
      <c r="L311" s="87"/>
    </row>
    <row r="312" spans="1:12" s="33" customFormat="1" x14ac:dyDescent="0.2">
      <c r="A312" s="31"/>
      <c r="E312" s="87"/>
      <c r="F312" s="87"/>
      <c r="G312" s="87"/>
      <c r="H312" s="87"/>
      <c r="I312" s="87"/>
      <c r="J312" s="87"/>
      <c r="K312" s="87"/>
      <c r="L312" s="87"/>
    </row>
    <row r="313" spans="1:12" s="33" customFormat="1" x14ac:dyDescent="0.2">
      <c r="A313" s="31"/>
      <c r="E313" s="87"/>
      <c r="F313" s="87"/>
      <c r="G313" s="87"/>
      <c r="H313" s="87"/>
      <c r="I313" s="87"/>
      <c r="J313" s="87"/>
      <c r="K313" s="87"/>
      <c r="L313" s="87"/>
    </row>
    <row r="314" spans="1:12" s="33" customFormat="1" x14ac:dyDescent="0.2">
      <c r="A314" s="31"/>
      <c r="E314" s="87"/>
      <c r="F314" s="87"/>
      <c r="G314" s="87"/>
      <c r="H314" s="87"/>
      <c r="I314" s="87"/>
      <c r="J314" s="87"/>
      <c r="K314" s="87"/>
      <c r="L314" s="87"/>
    </row>
    <row r="315" spans="1:12" s="33" customFormat="1" x14ac:dyDescent="0.2">
      <c r="A315" s="31"/>
      <c r="E315" s="87"/>
      <c r="F315" s="87"/>
      <c r="G315" s="87"/>
      <c r="H315" s="87"/>
      <c r="I315" s="87"/>
      <c r="J315" s="87"/>
      <c r="K315" s="87"/>
      <c r="L315" s="87"/>
    </row>
    <row r="316" spans="1:12" s="33" customFormat="1" x14ac:dyDescent="0.2">
      <c r="A316" s="31"/>
      <c r="E316" s="87"/>
      <c r="F316" s="87"/>
      <c r="G316" s="87"/>
      <c r="H316" s="87"/>
      <c r="I316" s="87"/>
      <c r="J316" s="87"/>
      <c r="K316" s="87"/>
      <c r="L316" s="87"/>
    </row>
    <row r="317" spans="1:12" s="33" customFormat="1" x14ac:dyDescent="0.2">
      <c r="A317" s="31"/>
      <c r="E317" s="87"/>
      <c r="F317" s="87"/>
      <c r="G317" s="87"/>
      <c r="H317" s="87"/>
      <c r="I317" s="87"/>
      <c r="J317" s="87"/>
      <c r="K317" s="87"/>
      <c r="L317" s="87"/>
    </row>
    <row r="318" spans="1:12" s="33" customFormat="1" x14ac:dyDescent="0.2">
      <c r="A318" s="31"/>
      <c r="E318" s="87"/>
      <c r="F318" s="87"/>
      <c r="G318" s="87"/>
      <c r="H318" s="87"/>
      <c r="I318" s="87"/>
      <c r="J318" s="87"/>
      <c r="K318" s="87"/>
      <c r="L318" s="87"/>
    </row>
    <row r="319" spans="1:12" s="33" customFormat="1" x14ac:dyDescent="0.2">
      <c r="A319" s="31"/>
      <c r="E319" s="87"/>
      <c r="F319" s="87"/>
      <c r="G319" s="87"/>
      <c r="H319" s="87"/>
      <c r="I319" s="87"/>
      <c r="J319" s="87"/>
      <c r="K319" s="87"/>
      <c r="L319" s="87"/>
    </row>
    <row r="320" spans="1:12" s="33" customFormat="1" x14ac:dyDescent="0.2">
      <c r="A320" s="31"/>
      <c r="E320" s="87"/>
      <c r="F320" s="87"/>
      <c r="G320" s="87"/>
      <c r="H320" s="87"/>
      <c r="I320" s="87"/>
      <c r="J320" s="87"/>
      <c r="K320" s="87"/>
      <c r="L320" s="87"/>
    </row>
    <row r="321" spans="1:12" s="33" customFormat="1" x14ac:dyDescent="0.2">
      <c r="A321" s="31"/>
      <c r="E321" s="87"/>
      <c r="F321" s="87"/>
      <c r="G321" s="87"/>
      <c r="H321" s="87"/>
      <c r="I321" s="87"/>
      <c r="J321" s="87"/>
      <c r="K321" s="87"/>
      <c r="L321" s="87"/>
    </row>
    <row r="322" spans="1:12" s="33" customFormat="1" x14ac:dyDescent="0.2">
      <c r="A322" s="31"/>
      <c r="E322" s="87"/>
      <c r="F322" s="87"/>
      <c r="G322" s="87"/>
      <c r="H322" s="87"/>
      <c r="I322" s="87"/>
      <c r="J322" s="87"/>
      <c r="K322" s="87"/>
      <c r="L322" s="87"/>
    </row>
    <row r="323" spans="1:12" s="33" customFormat="1" x14ac:dyDescent="0.2">
      <c r="A323" s="31"/>
      <c r="E323" s="87"/>
      <c r="F323" s="87"/>
      <c r="G323" s="87"/>
      <c r="H323" s="87"/>
      <c r="I323" s="87"/>
      <c r="J323" s="87"/>
      <c r="K323" s="87"/>
      <c r="L323" s="87"/>
    </row>
    <row r="324" spans="1:12" s="33" customFormat="1" x14ac:dyDescent="0.2">
      <c r="A324" s="31"/>
      <c r="E324" s="87"/>
      <c r="F324" s="87"/>
      <c r="G324" s="87"/>
      <c r="H324" s="87"/>
      <c r="I324" s="87"/>
      <c r="J324" s="87"/>
      <c r="K324" s="87"/>
      <c r="L324" s="87"/>
    </row>
    <row r="325" spans="1:12" s="33" customFormat="1" x14ac:dyDescent="0.2">
      <c r="A325" s="31"/>
      <c r="E325" s="87"/>
      <c r="F325" s="87"/>
      <c r="G325" s="87"/>
      <c r="H325" s="87"/>
      <c r="I325" s="87"/>
      <c r="J325" s="87"/>
      <c r="K325" s="87"/>
      <c r="L325" s="87"/>
    </row>
    <row r="326" spans="1:12" s="33" customFormat="1" x14ac:dyDescent="0.2">
      <c r="A326" s="31"/>
      <c r="E326" s="87"/>
      <c r="F326" s="87"/>
      <c r="G326" s="87"/>
      <c r="H326" s="87"/>
      <c r="I326" s="87"/>
      <c r="J326" s="87"/>
      <c r="K326" s="87"/>
      <c r="L326" s="87"/>
    </row>
    <row r="327" spans="1:12" s="33" customFormat="1" x14ac:dyDescent="0.2">
      <c r="A327" s="31"/>
      <c r="E327" s="87"/>
      <c r="F327" s="87"/>
      <c r="G327" s="87"/>
      <c r="H327" s="87"/>
      <c r="I327" s="87"/>
      <c r="J327" s="87"/>
      <c r="K327" s="87"/>
      <c r="L327" s="87"/>
    </row>
    <row r="328" spans="1:12" s="33" customFormat="1" x14ac:dyDescent="0.2">
      <c r="A328" s="31"/>
      <c r="E328" s="87"/>
      <c r="F328" s="87"/>
      <c r="G328" s="87"/>
      <c r="H328" s="87"/>
      <c r="I328" s="87"/>
      <c r="J328" s="87"/>
      <c r="K328" s="87"/>
      <c r="L328" s="87"/>
    </row>
    <row r="329" spans="1:12" s="33" customFormat="1" x14ac:dyDescent="0.2">
      <c r="A329" s="31"/>
      <c r="E329" s="87"/>
      <c r="F329" s="87"/>
      <c r="G329" s="87"/>
      <c r="H329" s="87"/>
      <c r="I329" s="87"/>
      <c r="J329" s="87"/>
      <c r="K329" s="87"/>
      <c r="L329" s="87"/>
    </row>
    <row r="330" spans="1:12" s="33" customFormat="1" x14ac:dyDescent="0.2">
      <c r="A330" s="31"/>
      <c r="E330" s="87"/>
      <c r="F330" s="87"/>
      <c r="G330" s="87"/>
      <c r="H330" s="87"/>
      <c r="I330" s="87"/>
      <c r="J330" s="87"/>
      <c r="K330" s="87"/>
      <c r="L330" s="87"/>
    </row>
    <row r="331" spans="1:12" s="33" customFormat="1" x14ac:dyDescent="0.2">
      <c r="A331" s="31"/>
      <c r="E331" s="87"/>
      <c r="F331" s="87"/>
      <c r="G331" s="87"/>
      <c r="H331" s="87"/>
      <c r="I331" s="87"/>
      <c r="J331" s="87"/>
      <c r="K331" s="87"/>
      <c r="L331" s="87"/>
    </row>
    <row r="332" spans="1:12" s="33" customFormat="1" x14ac:dyDescent="0.2">
      <c r="A332" s="31"/>
      <c r="E332" s="87"/>
      <c r="F332" s="87"/>
      <c r="G332" s="87"/>
      <c r="H332" s="87"/>
      <c r="I332" s="87"/>
      <c r="J332" s="87"/>
      <c r="K332" s="87"/>
      <c r="L332" s="87"/>
    </row>
    <row r="333" spans="1:12" s="33" customFormat="1" x14ac:dyDescent="0.2">
      <c r="A333" s="31"/>
      <c r="E333" s="87"/>
      <c r="F333" s="87"/>
      <c r="G333" s="87"/>
      <c r="H333" s="87"/>
      <c r="I333" s="87"/>
      <c r="J333" s="87"/>
      <c r="K333" s="87"/>
      <c r="L333" s="87"/>
    </row>
    <row r="334" spans="1:12" s="33" customFormat="1" x14ac:dyDescent="0.2">
      <c r="A334" s="31"/>
      <c r="E334" s="87"/>
      <c r="F334" s="87"/>
      <c r="G334" s="87"/>
      <c r="H334" s="87"/>
      <c r="I334" s="87"/>
      <c r="J334" s="87"/>
      <c r="K334" s="87"/>
      <c r="L334" s="87"/>
    </row>
    <row r="335" spans="1:12" s="33" customFormat="1" x14ac:dyDescent="0.2">
      <c r="A335" s="31"/>
      <c r="E335" s="87"/>
      <c r="F335" s="87"/>
      <c r="G335" s="87"/>
      <c r="H335" s="87"/>
      <c r="I335" s="87"/>
      <c r="J335" s="87"/>
      <c r="K335" s="87"/>
      <c r="L335" s="87"/>
    </row>
    <row r="336" spans="1:12" s="33" customFormat="1" x14ac:dyDescent="0.2">
      <c r="A336" s="31"/>
      <c r="E336" s="87"/>
      <c r="F336" s="87"/>
      <c r="G336" s="87"/>
      <c r="H336" s="87"/>
      <c r="I336" s="87"/>
      <c r="J336" s="87"/>
      <c r="K336" s="87"/>
      <c r="L336" s="87"/>
    </row>
    <row r="337" spans="1:12" s="33" customFormat="1" x14ac:dyDescent="0.2">
      <c r="A337" s="31"/>
      <c r="E337" s="87"/>
      <c r="F337" s="87"/>
      <c r="G337" s="87"/>
      <c r="H337" s="87"/>
      <c r="I337" s="87"/>
      <c r="J337" s="87"/>
      <c r="K337" s="87"/>
      <c r="L337" s="87"/>
    </row>
    <row r="338" spans="1:12" s="33" customFormat="1" x14ac:dyDescent="0.2">
      <c r="A338" s="31"/>
      <c r="E338" s="87"/>
      <c r="F338" s="87"/>
      <c r="G338" s="87"/>
      <c r="H338" s="87"/>
      <c r="I338" s="87"/>
      <c r="J338" s="87"/>
      <c r="K338" s="87"/>
      <c r="L338" s="87"/>
    </row>
    <row r="339" spans="1:12" s="33" customFormat="1" x14ac:dyDescent="0.2">
      <c r="A339" s="31"/>
      <c r="E339" s="87"/>
      <c r="F339" s="87"/>
      <c r="G339" s="87"/>
      <c r="H339" s="87"/>
      <c r="I339" s="87"/>
      <c r="J339" s="87"/>
      <c r="K339" s="87"/>
      <c r="L339" s="87"/>
    </row>
    <row r="340" spans="1:12" s="33" customFormat="1" x14ac:dyDescent="0.2">
      <c r="A340" s="31"/>
      <c r="E340" s="87"/>
      <c r="F340" s="87"/>
      <c r="G340" s="87"/>
      <c r="H340" s="87"/>
      <c r="I340" s="87"/>
      <c r="J340" s="87"/>
      <c r="K340" s="87"/>
      <c r="L340" s="87"/>
    </row>
    <row r="341" spans="1:12" s="33" customFormat="1" x14ac:dyDescent="0.2">
      <c r="A341" s="31"/>
      <c r="E341" s="87"/>
      <c r="F341" s="87"/>
      <c r="G341" s="87"/>
      <c r="H341" s="87"/>
      <c r="I341" s="87"/>
      <c r="J341" s="87"/>
      <c r="K341" s="87"/>
      <c r="L341" s="87"/>
    </row>
    <row r="342" spans="1:12" s="33" customFormat="1" x14ac:dyDescent="0.2">
      <c r="A342" s="31"/>
      <c r="E342" s="87"/>
      <c r="F342" s="87"/>
      <c r="G342" s="87"/>
      <c r="H342" s="87"/>
      <c r="I342" s="87"/>
      <c r="J342" s="87"/>
      <c r="K342" s="87"/>
      <c r="L342" s="87"/>
    </row>
    <row r="343" spans="1:12" s="33" customFormat="1" x14ac:dyDescent="0.2">
      <c r="A343" s="31"/>
      <c r="E343" s="87"/>
      <c r="F343" s="87"/>
      <c r="G343" s="87"/>
      <c r="H343" s="87"/>
      <c r="I343" s="87"/>
      <c r="J343" s="87"/>
      <c r="K343" s="87"/>
      <c r="L343" s="87"/>
    </row>
    <row r="344" spans="1:12" s="33" customFormat="1" x14ac:dyDescent="0.2">
      <c r="A344" s="31"/>
      <c r="E344" s="87"/>
      <c r="F344" s="87"/>
      <c r="G344" s="87"/>
      <c r="H344" s="87"/>
      <c r="I344" s="87"/>
      <c r="J344" s="87"/>
      <c r="K344" s="87"/>
      <c r="L344" s="87"/>
    </row>
    <row r="345" spans="1:12" s="33" customFormat="1" x14ac:dyDescent="0.2">
      <c r="A345" s="31"/>
      <c r="E345" s="87"/>
      <c r="F345" s="87"/>
      <c r="G345" s="87"/>
      <c r="H345" s="87"/>
      <c r="I345" s="87"/>
      <c r="J345" s="87"/>
      <c r="K345" s="87"/>
      <c r="L345" s="87"/>
    </row>
    <row r="346" spans="1:12" s="33" customFormat="1" x14ac:dyDescent="0.2">
      <c r="A346" s="31"/>
      <c r="E346" s="87"/>
      <c r="F346" s="87"/>
      <c r="G346" s="87"/>
      <c r="H346" s="87"/>
      <c r="I346" s="87"/>
      <c r="J346" s="87"/>
      <c r="K346" s="87"/>
      <c r="L346" s="87"/>
    </row>
    <row r="347" spans="1:12" s="33" customFormat="1" x14ac:dyDescent="0.2">
      <c r="A347" s="31"/>
      <c r="E347" s="87"/>
      <c r="F347" s="87"/>
      <c r="G347" s="87"/>
      <c r="H347" s="87"/>
      <c r="I347" s="87"/>
      <c r="J347" s="87"/>
      <c r="K347" s="87"/>
      <c r="L347" s="87"/>
    </row>
    <row r="348" spans="1:12" s="33" customFormat="1" x14ac:dyDescent="0.2">
      <c r="A348" s="31"/>
      <c r="E348" s="87"/>
      <c r="F348" s="87"/>
      <c r="G348" s="87"/>
      <c r="H348" s="87"/>
      <c r="I348" s="87"/>
      <c r="J348" s="87"/>
      <c r="K348" s="87"/>
      <c r="L348" s="87"/>
    </row>
    <row r="349" spans="1:12" s="33" customFormat="1" x14ac:dyDescent="0.2">
      <c r="A349" s="31"/>
      <c r="E349" s="87"/>
      <c r="F349" s="87"/>
      <c r="G349" s="87"/>
      <c r="H349" s="87"/>
      <c r="I349" s="87"/>
      <c r="J349" s="87"/>
      <c r="K349" s="87"/>
      <c r="L349" s="87"/>
    </row>
    <row r="350" spans="1:12" s="33" customFormat="1" x14ac:dyDescent="0.2">
      <c r="A350" s="31"/>
      <c r="E350" s="87"/>
      <c r="F350" s="87"/>
      <c r="G350" s="87"/>
      <c r="H350" s="87"/>
      <c r="I350" s="87"/>
      <c r="J350" s="87"/>
      <c r="K350" s="87"/>
      <c r="L350" s="87"/>
    </row>
    <row r="351" spans="1:12" s="33" customFormat="1" x14ac:dyDescent="0.2">
      <c r="A351" s="31"/>
      <c r="E351" s="87"/>
      <c r="F351" s="87"/>
      <c r="G351" s="87"/>
      <c r="H351" s="87"/>
      <c r="I351" s="87"/>
      <c r="J351" s="87"/>
      <c r="K351" s="87"/>
      <c r="L351" s="87"/>
    </row>
    <row r="352" spans="1:12" s="33" customFormat="1" x14ac:dyDescent="0.2">
      <c r="A352" s="31"/>
      <c r="E352" s="87"/>
      <c r="F352" s="87"/>
      <c r="G352" s="87"/>
      <c r="H352" s="87"/>
      <c r="I352" s="87"/>
      <c r="J352" s="87"/>
      <c r="K352" s="87"/>
      <c r="L352" s="87"/>
    </row>
    <row r="353" spans="1:12" s="33" customFormat="1" x14ac:dyDescent="0.2">
      <c r="A353" s="31"/>
      <c r="E353" s="87"/>
      <c r="F353" s="87"/>
      <c r="G353" s="87"/>
      <c r="H353" s="87"/>
      <c r="I353" s="87"/>
      <c r="J353" s="87"/>
      <c r="K353" s="87"/>
      <c r="L353" s="87"/>
    </row>
    <row r="354" spans="1:12" s="33" customFormat="1" x14ac:dyDescent="0.2">
      <c r="A354" s="31"/>
      <c r="E354" s="87"/>
      <c r="F354" s="87"/>
      <c r="G354" s="87"/>
      <c r="H354" s="87"/>
      <c r="I354" s="87"/>
      <c r="J354" s="87"/>
      <c r="K354" s="87"/>
      <c r="L354" s="87"/>
    </row>
    <row r="355" spans="1:12" s="33" customFormat="1" x14ac:dyDescent="0.2">
      <c r="A355" s="31"/>
      <c r="E355" s="87"/>
      <c r="F355" s="87"/>
      <c r="G355" s="87"/>
      <c r="H355" s="87"/>
      <c r="I355" s="87"/>
      <c r="J355" s="87"/>
      <c r="K355" s="87"/>
      <c r="L355" s="87"/>
    </row>
    <row r="356" spans="1:12" s="33" customFormat="1" x14ac:dyDescent="0.2">
      <c r="A356" s="31"/>
      <c r="E356" s="87"/>
      <c r="F356" s="87"/>
      <c r="G356" s="87"/>
      <c r="H356" s="87"/>
      <c r="I356" s="87"/>
      <c r="J356" s="87"/>
      <c r="K356" s="87"/>
      <c r="L356" s="87"/>
    </row>
    <row r="357" spans="1:12" s="33" customFormat="1" x14ac:dyDescent="0.2">
      <c r="A357" s="31"/>
      <c r="E357" s="87"/>
      <c r="F357" s="87"/>
      <c r="G357" s="87"/>
      <c r="H357" s="87"/>
      <c r="I357" s="87"/>
      <c r="J357" s="87"/>
      <c r="K357" s="87"/>
      <c r="L357" s="87"/>
    </row>
    <row r="358" spans="1:12" s="33" customFormat="1" x14ac:dyDescent="0.2">
      <c r="A358" s="31"/>
      <c r="E358" s="87"/>
      <c r="F358" s="87"/>
      <c r="G358" s="87"/>
      <c r="H358" s="87"/>
      <c r="I358" s="87"/>
      <c r="J358" s="87"/>
      <c r="K358" s="87"/>
      <c r="L358" s="87"/>
    </row>
    <row r="359" spans="1:12" s="33" customFormat="1" x14ac:dyDescent="0.2">
      <c r="A359" s="31"/>
      <c r="E359" s="87"/>
      <c r="F359" s="87"/>
      <c r="G359" s="87"/>
      <c r="H359" s="87"/>
      <c r="I359" s="87"/>
      <c r="J359" s="87"/>
      <c r="K359" s="87"/>
      <c r="L359" s="87"/>
    </row>
    <row r="360" spans="1:12" s="33" customFormat="1" x14ac:dyDescent="0.2">
      <c r="A360" s="31"/>
      <c r="E360" s="87"/>
      <c r="F360" s="87"/>
      <c r="G360" s="87"/>
      <c r="H360" s="87"/>
      <c r="I360" s="87"/>
      <c r="J360" s="87"/>
      <c r="K360" s="87"/>
      <c r="L360" s="87"/>
    </row>
    <row r="361" spans="1:12" s="33" customFormat="1" x14ac:dyDescent="0.2">
      <c r="A361" s="31"/>
      <c r="E361" s="87"/>
      <c r="F361" s="87"/>
      <c r="G361" s="87"/>
      <c r="H361" s="87"/>
      <c r="I361" s="87"/>
      <c r="J361" s="87"/>
      <c r="K361" s="87"/>
      <c r="L361" s="87"/>
    </row>
    <row r="362" spans="1:12" s="33" customFormat="1" x14ac:dyDescent="0.2">
      <c r="A362" s="31"/>
      <c r="E362" s="87"/>
      <c r="F362" s="87"/>
      <c r="G362" s="87"/>
      <c r="H362" s="87"/>
      <c r="I362" s="87"/>
      <c r="J362" s="87"/>
      <c r="K362" s="87"/>
      <c r="L362" s="87"/>
    </row>
    <row r="363" spans="1:12" s="33" customFormat="1" x14ac:dyDescent="0.2">
      <c r="A363" s="31"/>
      <c r="E363" s="87"/>
      <c r="F363" s="87"/>
      <c r="G363" s="87"/>
      <c r="H363" s="87"/>
      <c r="I363" s="87"/>
      <c r="J363" s="87"/>
      <c r="K363" s="87"/>
      <c r="L363" s="87"/>
    </row>
    <row r="364" spans="1:12" s="33" customFormat="1" x14ac:dyDescent="0.2">
      <c r="A364" s="31"/>
      <c r="E364" s="87"/>
      <c r="F364" s="87"/>
      <c r="G364" s="87"/>
      <c r="H364" s="87"/>
      <c r="I364" s="87"/>
      <c r="J364" s="87"/>
      <c r="K364" s="87"/>
      <c r="L364" s="87"/>
    </row>
    <row r="365" spans="1:12" s="33" customFormat="1" x14ac:dyDescent="0.2">
      <c r="A365" s="31"/>
      <c r="E365" s="87"/>
      <c r="F365" s="87"/>
      <c r="G365" s="87"/>
      <c r="H365" s="87"/>
      <c r="I365" s="87"/>
      <c r="J365" s="87"/>
      <c r="K365" s="87"/>
      <c r="L365" s="87"/>
    </row>
    <row r="366" spans="1:12" s="33" customFormat="1" x14ac:dyDescent="0.2">
      <c r="A366" s="31"/>
      <c r="E366" s="87"/>
      <c r="F366" s="87"/>
      <c r="G366" s="87"/>
      <c r="H366" s="87"/>
      <c r="I366" s="87"/>
      <c r="J366" s="87"/>
      <c r="K366" s="87"/>
      <c r="L366" s="87"/>
    </row>
    <row r="367" spans="1:12" s="33" customFormat="1" x14ac:dyDescent="0.2">
      <c r="A367" s="31"/>
      <c r="E367" s="87"/>
      <c r="F367" s="87"/>
      <c r="G367" s="87"/>
      <c r="H367" s="87"/>
      <c r="I367" s="87"/>
      <c r="J367" s="87"/>
      <c r="K367" s="87"/>
      <c r="L367" s="87"/>
    </row>
    <row r="368" spans="1:12" s="33" customFormat="1" x14ac:dyDescent="0.2">
      <c r="A368" s="31"/>
      <c r="E368" s="87"/>
      <c r="F368" s="87"/>
      <c r="G368" s="87"/>
      <c r="H368" s="87"/>
      <c r="I368" s="87"/>
      <c r="J368" s="87"/>
      <c r="K368" s="87"/>
      <c r="L368" s="87"/>
    </row>
    <row r="369" spans="1:12" s="33" customFormat="1" x14ac:dyDescent="0.2">
      <c r="A369" s="31"/>
      <c r="E369" s="87"/>
      <c r="F369" s="87"/>
      <c r="G369" s="87"/>
      <c r="H369" s="87"/>
      <c r="I369" s="87"/>
      <c r="J369" s="87"/>
      <c r="K369" s="87"/>
      <c r="L369" s="87"/>
    </row>
    <row r="370" spans="1:12" s="33" customFormat="1" x14ac:dyDescent="0.2">
      <c r="A370" s="31"/>
      <c r="E370" s="87"/>
      <c r="F370" s="87"/>
      <c r="G370" s="87"/>
      <c r="H370" s="87"/>
      <c r="I370" s="87"/>
      <c r="J370" s="87"/>
      <c r="K370" s="87"/>
      <c r="L370" s="87"/>
    </row>
    <row r="371" spans="1:12" s="33" customFormat="1" x14ac:dyDescent="0.2">
      <c r="A371" s="31"/>
      <c r="E371" s="87"/>
      <c r="F371" s="87"/>
      <c r="G371" s="87"/>
      <c r="H371" s="87"/>
      <c r="I371" s="87"/>
      <c r="J371" s="87"/>
      <c r="K371" s="87"/>
      <c r="L371" s="87"/>
    </row>
    <row r="372" spans="1:12" s="33" customFormat="1" x14ac:dyDescent="0.2">
      <c r="A372" s="31"/>
      <c r="E372" s="87"/>
      <c r="F372" s="87"/>
      <c r="G372" s="87"/>
      <c r="H372" s="87"/>
      <c r="I372" s="87"/>
      <c r="J372" s="87"/>
      <c r="K372" s="87"/>
      <c r="L372" s="87"/>
    </row>
    <row r="373" spans="1:12" s="33" customFormat="1" x14ac:dyDescent="0.2">
      <c r="A373" s="31"/>
      <c r="E373" s="87"/>
      <c r="F373" s="87"/>
      <c r="G373" s="87"/>
      <c r="H373" s="87"/>
      <c r="I373" s="87"/>
      <c r="J373" s="87"/>
      <c r="K373" s="87"/>
      <c r="L373" s="87"/>
    </row>
    <row r="374" spans="1:12" s="33" customFormat="1" x14ac:dyDescent="0.2">
      <c r="A374" s="31"/>
      <c r="E374" s="87"/>
      <c r="F374" s="87"/>
      <c r="G374" s="87"/>
      <c r="H374" s="87"/>
      <c r="I374" s="87"/>
      <c r="J374" s="87"/>
      <c r="K374" s="87"/>
      <c r="L374" s="87"/>
    </row>
    <row r="375" spans="1:12" s="33" customFormat="1" x14ac:dyDescent="0.2">
      <c r="A375" s="31"/>
      <c r="E375" s="87"/>
      <c r="F375" s="87"/>
      <c r="G375" s="87"/>
      <c r="H375" s="87"/>
      <c r="I375" s="87"/>
      <c r="J375" s="87"/>
      <c r="K375" s="87"/>
      <c r="L375" s="87"/>
    </row>
    <row r="376" spans="1:12" s="33" customFormat="1" x14ac:dyDescent="0.2">
      <c r="A376" s="31"/>
      <c r="E376" s="87"/>
      <c r="F376" s="87"/>
      <c r="G376" s="87"/>
      <c r="H376" s="87"/>
      <c r="I376" s="87"/>
      <c r="J376" s="87"/>
      <c r="K376" s="87"/>
      <c r="L376" s="87"/>
    </row>
    <row r="377" spans="1:12" s="33" customFormat="1" x14ac:dyDescent="0.2">
      <c r="A377" s="31"/>
      <c r="E377" s="87"/>
      <c r="F377" s="87"/>
      <c r="G377" s="87"/>
      <c r="H377" s="87"/>
      <c r="I377" s="87"/>
      <c r="J377" s="87"/>
      <c r="K377" s="87"/>
      <c r="L377" s="87"/>
    </row>
    <row r="378" spans="1:12" s="33" customFormat="1" x14ac:dyDescent="0.2">
      <c r="A378" s="31"/>
      <c r="E378" s="87"/>
      <c r="F378" s="87"/>
      <c r="G378" s="87"/>
      <c r="H378" s="87"/>
      <c r="I378" s="87"/>
      <c r="J378" s="87"/>
      <c r="K378" s="87"/>
      <c r="L378" s="87"/>
    </row>
    <row r="379" spans="1:12" s="33" customFormat="1" x14ac:dyDescent="0.2">
      <c r="A379" s="31"/>
      <c r="E379" s="87"/>
      <c r="F379" s="87"/>
      <c r="G379" s="87"/>
      <c r="H379" s="87"/>
      <c r="I379" s="87"/>
      <c r="J379" s="87"/>
      <c r="K379" s="87"/>
      <c r="L379" s="87"/>
    </row>
    <row r="380" spans="1:12" s="33" customFormat="1" x14ac:dyDescent="0.2">
      <c r="A380" s="31"/>
      <c r="E380" s="87"/>
      <c r="F380" s="87"/>
      <c r="G380" s="87"/>
      <c r="H380" s="87"/>
      <c r="I380" s="87"/>
      <c r="J380" s="87"/>
      <c r="K380" s="87"/>
      <c r="L380" s="87"/>
    </row>
    <row r="381" spans="1:12" s="33" customFormat="1" x14ac:dyDescent="0.2">
      <c r="A381" s="31"/>
      <c r="E381" s="87"/>
      <c r="F381" s="87"/>
      <c r="G381" s="87"/>
      <c r="H381" s="87"/>
      <c r="I381" s="87"/>
      <c r="J381" s="87"/>
      <c r="K381" s="87"/>
      <c r="L381" s="87"/>
    </row>
    <row r="382" spans="1:12" s="33" customFormat="1" x14ac:dyDescent="0.2">
      <c r="A382" s="31"/>
      <c r="E382" s="87"/>
      <c r="F382" s="87"/>
      <c r="G382" s="87"/>
      <c r="H382" s="87"/>
      <c r="I382" s="87"/>
      <c r="J382" s="87"/>
      <c r="K382" s="87"/>
      <c r="L382" s="87"/>
    </row>
    <row r="383" spans="1:12" s="33" customFormat="1" x14ac:dyDescent="0.2">
      <c r="A383" s="31"/>
      <c r="E383" s="87"/>
      <c r="F383" s="87"/>
      <c r="G383" s="87"/>
      <c r="H383" s="87"/>
      <c r="I383" s="87"/>
      <c r="J383" s="87"/>
      <c r="K383" s="87"/>
      <c r="L383" s="87"/>
    </row>
    <row r="384" spans="1:12" s="33" customFormat="1" x14ac:dyDescent="0.2">
      <c r="A384" s="31"/>
      <c r="E384" s="87"/>
      <c r="F384" s="87"/>
      <c r="G384" s="87"/>
      <c r="H384" s="87"/>
      <c r="I384" s="87"/>
      <c r="J384" s="87"/>
      <c r="K384" s="87"/>
      <c r="L384" s="87"/>
    </row>
    <row r="385" spans="1:12" s="33" customFormat="1" x14ac:dyDescent="0.2">
      <c r="A385" s="31"/>
      <c r="E385" s="87"/>
      <c r="F385" s="87"/>
      <c r="G385" s="87"/>
      <c r="H385" s="87"/>
      <c r="I385" s="87"/>
      <c r="J385" s="87"/>
      <c r="K385" s="87"/>
      <c r="L385" s="87"/>
    </row>
    <row r="386" spans="1:12" s="33" customFormat="1" x14ac:dyDescent="0.2">
      <c r="A386" s="31"/>
      <c r="E386" s="87"/>
      <c r="F386" s="87"/>
      <c r="G386" s="87"/>
      <c r="H386" s="87"/>
      <c r="I386" s="87"/>
      <c r="J386" s="87"/>
      <c r="K386" s="87"/>
      <c r="L386" s="87"/>
    </row>
    <row r="387" spans="1:12" s="33" customFormat="1" x14ac:dyDescent="0.2">
      <c r="A387" s="31"/>
      <c r="E387" s="87"/>
      <c r="F387" s="87"/>
      <c r="G387" s="87"/>
      <c r="H387" s="87"/>
      <c r="I387" s="87"/>
      <c r="J387" s="87"/>
      <c r="K387" s="87"/>
      <c r="L387" s="87"/>
    </row>
    <row r="388" spans="1:12" s="33" customFormat="1" x14ac:dyDescent="0.2">
      <c r="A388" s="31"/>
      <c r="E388" s="87"/>
      <c r="F388" s="87"/>
      <c r="G388" s="87"/>
      <c r="H388" s="87"/>
      <c r="I388" s="87"/>
      <c r="J388" s="87"/>
      <c r="K388" s="87"/>
      <c r="L388" s="87"/>
    </row>
    <row r="389" spans="1:12" s="33" customFormat="1" x14ac:dyDescent="0.2">
      <c r="A389" s="31"/>
      <c r="E389" s="87"/>
      <c r="F389" s="87"/>
      <c r="G389" s="87"/>
      <c r="H389" s="87"/>
      <c r="I389" s="87"/>
      <c r="J389" s="87"/>
      <c r="K389" s="87"/>
      <c r="L389" s="87"/>
    </row>
    <row r="390" spans="1:12" s="33" customFormat="1" x14ac:dyDescent="0.2">
      <c r="A390" s="31"/>
      <c r="E390" s="87"/>
      <c r="F390" s="87"/>
      <c r="G390" s="87"/>
      <c r="H390" s="87"/>
      <c r="I390" s="87"/>
      <c r="J390" s="87"/>
      <c r="K390" s="87"/>
      <c r="L390" s="87"/>
    </row>
    <row r="391" spans="1:12" s="33" customFormat="1" x14ac:dyDescent="0.2">
      <c r="A391" s="31"/>
      <c r="E391" s="87"/>
      <c r="F391" s="87"/>
      <c r="G391" s="87"/>
      <c r="H391" s="87"/>
      <c r="I391" s="87"/>
      <c r="J391" s="87"/>
      <c r="K391" s="87"/>
      <c r="L391" s="87"/>
    </row>
    <row r="392" spans="1:12" s="33" customFormat="1" x14ac:dyDescent="0.2">
      <c r="A392" s="31"/>
      <c r="E392" s="87"/>
      <c r="F392" s="87"/>
      <c r="G392" s="87"/>
      <c r="H392" s="87"/>
      <c r="I392" s="87"/>
      <c r="J392" s="87"/>
      <c r="K392" s="87"/>
      <c r="L392" s="87"/>
    </row>
    <row r="393" spans="1:12" s="33" customFormat="1" x14ac:dyDescent="0.2">
      <c r="A393" s="31"/>
      <c r="E393" s="87"/>
      <c r="F393" s="87"/>
      <c r="G393" s="87"/>
      <c r="H393" s="87"/>
      <c r="I393" s="87"/>
      <c r="J393" s="87"/>
      <c r="K393" s="87"/>
      <c r="L393" s="87"/>
    </row>
    <row r="394" spans="1:12" s="33" customFormat="1" x14ac:dyDescent="0.2">
      <c r="A394" s="31"/>
      <c r="E394" s="87"/>
      <c r="F394" s="87"/>
      <c r="G394" s="87"/>
      <c r="H394" s="87"/>
      <c r="I394" s="87"/>
      <c r="J394" s="87"/>
      <c r="K394" s="87"/>
      <c r="L394" s="87"/>
    </row>
    <row r="395" spans="1:12" s="33" customFormat="1" x14ac:dyDescent="0.2">
      <c r="A395" s="31"/>
      <c r="E395" s="87"/>
      <c r="F395" s="87"/>
      <c r="G395" s="87"/>
      <c r="H395" s="87"/>
      <c r="I395" s="87"/>
      <c r="J395" s="87"/>
      <c r="K395" s="87"/>
      <c r="L395" s="87"/>
    </row>
    <row r="396" spans="1:12" s="33" customFormat="1" x14ac:dyDescent="0.2">
      <c r="A396" s="31"/>
      <c r="E396" s="87"/>
      <c r="F396" s="87"/>
      <c r="G396" s="87"/>
      <c r="H396" s="87"/>
      <c r="I396" s="87"/>
      <c r="J396" s="87"/>
      <c r="K396" s="87"/>
      <c r="L396" s="87"/>
    </row>
    <row r="397" spans="1:12" s="33" customFormat="1" x14ac:dyDescent="0.2">
      <c r="A397" s="31"/>
      <c r="E397" s="87"/>
      <c r="F397" s="87"/>
      <c r="G397" s="87"/>
      <c r="H397" s="87"/>
      <c r="I397" s="87"/>
      <c r="J397" s="87"/>
      <c r="K397" s="87"/>
      <c r="L397" s="87"/>
    </row>
    <row r="398" spans="1:12" s="33" customFormat="1" x14ac:dyDescent="0.2">
      <c r="A398" s="31"/>
      <c r="E398" s="87"/>
      <c r="F398" s="87"/>
      <c r="G398" s="87"/>
      <c r="H398" s="87"/>
      <c r="I398" s="87"/>
      <c r="J398" s="87"/>
      <c r="K398" s="87"/>
      <c r="L398" s="87"/>
    </row>
    <row r="399" spans="1:12" s="33" customFormat="1" x14ac:dyDescent="0.2">
      <c r="A399" s="31"/>
      <c r="E399" s="87"/>
      <c r="F399" s="87"/>
      <c r="G399" s="87"/>
      <c r="H399" s="87"/>
      <c r="I399" s="87"/>
      <c r="J399" s="87"/>
      <c r="K399" s="87"/>
      <c r="L399" s="87"/>
    </row>
    <row r="400" spans="1:12" s="33" customFormat="1" x14ac:dyDescent="0.2">
      <c r="A400" s="31"/>
      <c r="E400" s="87"/>
      <c r="F400" s="87"/>
      <c r="G400" s="87"/>
      <c r="H400" s="87"/>
      <c r="I400" s="87"/>
      <c r="J400" s="87"/>
      <c r="K400" s="87"/>
      <c r="L400" s="87"/>
    </row>
    <row r="401" spans="1:12" s="33" customFormat="1" x14ac:dyDescent="0.2">
      <c r="A401" s="31"/>
      <c r="E401" s="87"/>
      <c r="F401" s="87"/>
      <c r="G401" s="87"/>
      <c r="H401" s="87"/>
      <c r="I401" s="87"/>
      <c r="J401" s="87"/>
      <c r="K401" s="87"/>
      <c r="L401" s="87"/>
    </row>
    <row r="402" spans="1:12" s="33" customFormat="1" x14ac:dyDescent="0.2">
      <c r="A402" s="31"/>
      <c r="E402" s="87"/>
      <c r="F402" s="87"/>
      <c r="G402" s="87"/>
      <c r="H402" s="87"/>
      <c r="I402" s="87"/>
      <c r="J402" s="87"/>
      <c r="K402" s="87"/>
      <c r="L402" s="87"/>
    </row>
    <row r="403" spans="1:12" s="33" customFormat="1" x14ac:dyDescent="0.2">
      <c r="A403" s="31"/>
      <c r="E403" s="87"/>
      <c r="F403" s="87"/>
      <c r="G403" s="87"/>
      <c r="H403" s="87"/>
      <c r="I403" s="87"/>
      <c r="J403" s="87"/>
      <c r="K403" s="87"/>
      <c r="L403" s="87"/>
    </row>
    <row r="404" spans="1:12" s="33" customFormat="1" x14ac:dyDescent="0.2">
      <c r="A404" s="31"/>
      <c r="E404" s="87"/>
      <c r="F404" s="87"/>
      <c r="G404" s="87"/>
      <c r="H404" s="87"/>
      <c r="I404" s="87"/>
      <c r="J404" s="87"/>
      <c r="K404" s="87"/>
      <c r="L404" s="87"/>
    </row>
    <row r="405" spans="1:12" s="33" customFormat="1" x14ac:dyDescent="0.2">
      <c r="A405" s="31"/>
      <c r="E405" s="87"/>
      <c r="F405" s="87"/>
      <c r="G405" s="87"/>
      <c r="H405" s="87"/>
      <c r="I405" s="87"/>
      <c r="J405" s="87"/>
      <c r="K405" s="87"/>
      <c r="L405" s="87"/>
    </row>
    <row r="406" spans="1:12" s="33" customFormat="1" x14ac:dyDescent="0.2">
      <c r="A406" s="31"/>
      <c r="E406" s="87"/>
      <c r="F406" s="87"/>
      <c r="G406" s="87"/>
      <c r="H406" s="87"/>
      <c r="I406" s="87"/>
      <c r="J406" s="87"/>
      <c r="K406" s="87"/>
      <c r="L406" s="87"/>
    </row>
    <row r="407" spans="1:12" s="33" customFormat="1" x14ac:dyDescent="0.2">
      <c r="A407" s="31"/>
      <c r="E407" s="87"/>
      <c r="F407" s="87"/>
      <c r="G407" s="87"/>
      <c r="H407" s="87"/>
      <c r="I407" s="87"/>
      <c r="J407" s="87"/>
      <c r="K407" s="87"/>
      <c r="L407" s="87"/>
    </row>
    <row r="408" spans="1:12" s="33" customFormat="1" x14ac:dyDescent="0.2">
      <c r="A408" s="31"/>
      <c r="E408" s="87"/>
      <c r="F408" s="87"/>
      <c r="G408" s="87"/>
      <c r="H408" s="87"/>
      <c r="I408" s="87"/>
      <c r="J408" s="87"/>
      <c r="K408" s="87"/>
      <c r="L408" s="87"/>
    </row>
    <row r="409" spans="1:12" s="33" customFormat="1" x14ac:dyDescent="0.2">
      <c r="A409" s="31"/>
      <c r="E409" s="87"/>
      <c r="F409" s="87"/>
      <c r="G409" s="87"/>
      <c r="H409" s="87"/>
      <c r="I409" s="87"/>
      <c r="J409" s="87"/>
      <c r="K409" s="87"/>
      <c r="L409" s="87"/>
    </row>
    <row r="410" spans="1:12" s="33" customFormat="1" x14ac:dyDescent="0.2">
      <c r="A410" s="31"/>
      <c r="E410" s="87"/>
      <c r="F410" s="87"/>
      <c r="G410" s="87"/>
      <c r="H410" s="87"/>
      <c r="I410" s="87"/>
      <c r="J410" s="87"/>
      <c r="K410" s="87"/>
      <c r="L410" s="87"/>
    </row>
    <row r="411" spans="1:12" s="33" customFormat="1" x14ac:dyDescent="0.2">
      <c r="A411" s="31"/>
      <c r="E411" s="87"/>
      <c r="F411" s="87"/>
      <c r="G411" s="87"/>
      <c r="H411" s="87"/>
      <c r="I411" s="87"/>
      <c r="J411" s="87"/>
      <c r="K411" s="87"/>
      <c r="L411" s="87"/>
    </row>
    <row r="412" spans="1:12" s="33" customFormat="1" x14ac:dyDescent="0.2">
      <c r="A412" s="31"/>
      <c r="E412" s="87"/>
      <c r="F412" s="87"/>
      <c r="G412" s="87"/>
      <c r="H412" s="87"/>
      <c r="I412" s="87"/>
      <c r="J412" s="87"/>
      <c r="K412" s="87"/>
      <c r="L412" s="87"/>
    </row>
    <row r="413" spans="1:12" s="33" customFormat="1" x14ac:dyDescent="0.2">
      <c r="A413" s="31"/>
      <c r="E413" s="87"/>
      <c r="F413" s="87"/>
      <c r="G413" s="87"/>
      <c r="H413" s="87"/>
      <c r="I413" s="87"/>
      <c r="J413" s="87"/>
      <c r="K413" s="87"/>
      <c r="L413" s="87"/>
    </row>
    <row r="414" spans="1:12" s="33" customFormat="1" x14ac:dyDescent="0.2">
      <c r="A414" s="31"/>
      <c r="E414" s="87"/>
      <c r="F414" s="87"/>
      <c r="G414" s="87"/>
      <c r="H414" s="87"/>
      <c r="I414" s="87"/>
      <c r="J414" s="87"/>
      <c r="K414" s="87"/>
      <c r="L414" s="87"/>
    </row>
    <row r="415" spans="1:12" s="33" customFormat="1" x14ac:dyDescent="0.2">
      <c r="A415" s="31"/>
      <c r="E415" s="87"/>
      <c r="F415" s="87"/>
      <c r="G415" s="87"/>
      <c r="H415" s="87"/>
      <c r="I415" s="87"/>
      <c r="J415" s="87"/>
      <c r="K415" s="87"/>
      <c r="L415" s="87"/>
    </row>
    <row r="416" spans="1:12" s="33" customFormat="1" x14ac:dyDescent="0.2">
      <c r="A416" s="31"/>
      <c r="E416" s="87"/>
      <c r="F416" s="87"/>
      <c r="G416" s="87"/>
      <c r="H416" s="87"/>
      <c r="I416" s="87"/>
      <c r="J416" s="87"/>
      <c r="K416" s="87"/>
      <c r="L416" s="87"/>
    </row>
    <row r="417" spans="1:12" s="33" customFormat="1" x14ac:dyDescent="0.2">
      <c r="A417" s="31"/>
      <c r="E417" s="87"/>
      <c r="F417" s="87"/>
      <c r="G417" s="87"/>
      <c r="H417" s="87"/>
      <c r="I417" s="87"/>
      <c r="J417" s="87"/>
      <c r="K417" s="87"/>
      <c r="L417" s="87"/>
    </row>
    <row r="418" spans="1:12" s="33" customFormat="1" x14ac:dyDescent="0.2">
      <c r="A418" s="31"/>
      <c r="E418" s="87"/>
      <c r="F418" s="87"/>
      <c r="G418" s="87"/>
      <c r="H418" s="87"/>
      <c r="I418" s="87"/>
      <c r="J418" s="87"/>
      <c r="K418" s="87"/>
      <c r="L418" s="87"/>
    </row>
    <row r="419" spans="1:12" s="33" customFormat="1" x14ac:dyDescent="0.2">
      <c r="A419" s="31"/>
      <c r="E419" s="87"/>
      <c r="F419" s="87"/>
      <c r="G419" s="87"/>
      <c r="H419" s="87"/>
      <c r="I419" s="87"/>
      <c r="J419" s="87"/>
      <c r="K419" s="87"/>
      <c r="L419" s="87"/>
    </row>
    <row r="420" spans="1:12" s="33" customFormat="1" x14ac:dyDescent="0.2">
      <c r="A420" s="31"/>
      <c r="E420" s="87"/>
      <c r="F420" s="87"/>
      <c r="G420" s="87"/>
      <c r="H420" s="87"/>
      <c r="I420" s="87"/>
      <c r="J420" s="87"/>
      <c r="K420" s="87"/>
      <c r="L420" s="87"/>
    </row>
    <row r="421" spans="1:12" s="33" customFormat="1" x14ac:dyDescent="0.2">
      <c r="A421" s="31"/>
      <c r="E421" s="87"/>
      <c r="F421" s="87"/>
      <c r="G421" s="87"/>
      <c r="H421" s="87"/>
      <c r="I421" s="87"/>
      <c r="J421" s="87"/>
      <c r="K421" s="87"/>
      <c r="L421" s="87"/>
    </row>
    <row r="422" spans="1:12" s="33" customFormat="1" x14ac:dyDescent="0.2">
      <c r="A422" s="31"/>
      <c r="E422" s="87"/>
      <c r="F422" s="87"/>
      <c r="G422" s="87"/>
      <c r="H422" s="87"/>
      <c r="I422" s="87"/>
      <c r="J422" s="87"/>
      <c r="K422" s="87"/>
      <c r="L422" s="87"/>
    </row>
    <row r="423" spans="1:12" s="33" customFormat="1" x14ac:dyDescent="0.2">
      <c r="A423" s="31"/>
      <c r="E423" s="87"/>
      <c r="F423" s="87"/>
      <c r="G423" s="87"/>
      <c r="H423" s="87"/>
      <c r="I423" s="87"/>
      <c r="J423" s="87"/>
      <c r="K423" s="87"/>
      <c r="L423" s="87"/>
    </row>
    <row r="424" spans="1:12" s="33" customFormat="1" x14ac:dyDescent="0.2">
      <c r="A424" s="31"/>
      <c r="E424" s="87"/>
      <c r="F424" s="87"/>
      <c r="G424" s="87"/>
      <c r="H424" s="87"/>
      <c r="I424" s="87"/>
      <c r="J424" s="87"/>
      <c r="K424" s="87"/>
      <c r="L424" s="87"/>
    </row>
    <row r="425" spans="1:12" s="33" customFormat="1" x14ac:dyDescent="0.2">
      <c r="A425" s="31"/>
      <c r="E425" s="87"/>
      <c r="F425" s="87"/>
      <c r="G425" s="87"/>
      <c r="H425" s="87"/>
      <c r="I425" s="87"/>
      <c r="J425" s="87"/>
      <c r="K425" s="87"/>
      <c r="L425" s="87"/>
    </row>
    <row r="426" spans="1:12" s="33" customFormat="1" x14ac:dyDescent="0.2">
      <c r="A426" s="31"/>
      <c r="E426" s="87"/>
      <c r="F426" s="87"/>
      <c r="G426" s="87"/>
      <c r="H426" s="87"/>
      <c r="I426" s="87"/>
      <c r="J426" s="87"/>
      <c r="K426" s="87"/>
      <c r="L426" s="87"/>
    </row>
    <row r="427" spans="1:12" s="33" customFormat="1" x14ac:dyDescent="0.2">
      <c r="A427" s="31"/>
      <c r="E427" s="87"/>
      <c r="F427" s="87"/>
      <c r="G427" s="87"/>
      <c r="H427" s="87"/>
      <c r="I427" s="87"/>
      <c r="J427" s="87"/>
      <c r="K427" s="87"/>
      <c r="L427" s="87"/>
    </row>
    <row r="428" spans="1:12" s="33" customFormat="1" x14ac:dyDescent="0.2">
      <c r="A428" s="31"/>
      <c r="E428" s="87"/>
      <c r="F428" s="87"/>
      <c r="G428" s="87"/>
      <c r="H428" s="87"/>
      <c r="I428" s="87"/>
      <c r="J428" s="87"/>
      <c r="K428" s="87"/>
      <c r="L428" s="87"/>
    </row>
    <row r="429" spans="1:12" s="33" customFormat="1" x14ac:dyDescent="0.2">
      <c r="A429" s="31"/>
      <c r="E429" s="87"/>
      <c r="F429" s="87"/>
      <c r="G429" s="87"/>
      <c r="H429" s="87"/>
      <c r="I429" s="87"/>
      <c r="J429" s="87"/>
      <c r="K429" s="87"/>
      <c r="L429" s="87"/>
    </row>
    <row r="430" spans="1:12" s="33" customFormat="1" x14ac:dyDescent="0.2">
      <c r="A430" s="31"/>
      <c r="E430" s="87"/>
      <c r="F430" s="87"/>
      <c r="G430" s="87"/>
      <c r="H430" s="87"/>
      <c r="I430" s="87"/>
      <c r="J430" s="87"/>
      <c r="K430" s="87"/>
      <c r="L430" s="87"/>
    </row>
    <row r="431" spans="1:12" s="33" customFormat="1" x14ac:dyDescent="0.2">
      <c r="A431" s="31"/>
      <c r="E431" s="87"/>
      <c r="F431" s="87"/>
      <c r="G431" s="87"/>
      <c r="H431" s="87"/>
      <c r="I431" s="87"/>
      <c r="J431" s="87"/>
      <c r="K431" s="87"/>
      <c r="L431" s="87"/>
    </row>
    <row r="432" spans="1:12" s="33" customFormat="1" x14ac:dyDescent="0.2">
      <c r="A432" s="31"/>
      <c r="E432" s="87"/>
      <c r="F432" s="87"/>
      <c r="G432" s="87"/>
      <c r="H432" s="87"/>
      <c r="I432" s="87"/>
      <c r="J432" s="87"/>
      <c r="K432" s="87"/>
      <c r="L432" s="87"/>
    </row>
    <row r="433" spans="1:12" s="33" customFormat="1" x14ac:dyDescent="0.2">
      <c r="A433" s="31"/>
      <c r="E433" s="87"/>
      <c r="F433" s="87"/>
      <c r="G433" s="87"/>
      <c r="H433" s="87"/>
      <c r="I433" s="87"/>
      <c r="J433" s="87"/>
      <c r="K433" s="87"/>
      <c r="L433" s="87"/>
    </row>
    <row r="434" spans="1:12" s="33" customFormat="1" x14ac:dyDescent="0.2">
      <c r="A434" s="31"/>
      <c r="E434" s="87"/>
      <c r="F434" s="87"/>
      <c r="G434" s="87"/>
      <c r="H434" s="87"/>
      <c r="I434" s="87"/>
      <c r="J434" s="87"/>
      <c r="K434" s="87"/>
      <c r="L434" s="87"/>
    </row>
    <row r="435" spans="1:12" s="33" customFormat="1" x14ac:dyDescent="0.2">
      <c r="A435" s="31"/>
      <c r="E435" s="87"/>
      <c r="F435" s="87"/>
      <c r="G435" s="87"/>
      <c r="H435" s="87"/>
      <c r="I435" s="87"/>
      <c r="J435" s="87"/>
      <c r="K435" s="87"/>
      <c r="L435" s="87"/>
    </row>
    <row r="436" spans="1:12" s="33" customFormat="1" x14ac:dyDescent="0.2">
      <c r="A436" s="31"/>
      <c r="E436" s="87"/>
      <c r="F436" s="87"/>
      <c r="G436" s="87"/>
      <c r="H436" s="87"/>
      <c r="I436" s="87"/>
      <c r="J436" s="87"/>
      <c r="K436" s="87"/>
      <c r="L436" s="87"/>
    </row>
    <row r="437" spans="1:12" s="33" customFormat="1" x14ac:dyDescent="0.2">
      <c r="A437" s="31"/>
      <c r="E437" s="87"/>
      <c r="F437" s="87"/>
      <c r="G437" s="87"/>
      <c r="H437" s="87"/>
      <c r="I437" s="87"/>
      <c r="J437" s="87"/>
      <c r="K437" s="87"/>
      <c r="L437" s="87"/>
    </row>
    <row r="438" spans="1:12" s="33" customFormat="1" x14ac:dyDescent="0.2">
      <c r="A438" s="31"/>
      <c r="E438" s="87"/>
      <c r="F438" s="87"/>
      <c r="G438" s="87"/>
      <c r="H438" s="87"/>
      <c r="I438" s="87"/>
      <c r="J438" s="87"/>
      <c r="K438" s="87"/>
      <c r="L438" s="87"/>
    </row>
    <row r="439" spans="1:12" s="33" customFormat="1" x14ac:dyDescent="0.2">
      <c r="A439" s="31"/>
      <c r="E439" s="87"/>
      <c r="F439" s="87"/>
      <c r="G439" s="87"/>
      <c r="H439" s="87"/>
      <c r="I439" s="87"/>
      <c r="J439" s="87"/>
      <c r="K439" s="87"/>
      <c r="L439" s="87"/>
    </row>
    <row r="440" spans="1:12" s="33" customFormat="1" x14ac:dyDescent="0.2">
      <c r="A440" s="31"/>
      <c r="E440" s="87"/>
      <c r="F440" s="87"/>
      <c r="G440" s="87"/>
      <c r="H440" s="87"/>
      <c r="I440" s="87"/>
      <c r="J440" s="87"/>
      <c r="K440" s="87"/>
      <c r="L440" s="87"/>
    </row>
    <row r="441" spans="1:12" s="33" customFormat="1" x14ac:dyDescent="0.2">
      <c r="A441" s="31"/>
      <c r="E441" s="87"/>
      <c r="F441" s="87"/>
      <c r="G441" s="87"/>
      <c r="H441" s="87"/>
      <c r="I441" s="87"/>
      <c r="J441" s="87"/>
      <c r="K441" s="87"/>
      <c r="L441" s="87"/>
    </row>
    <row r="442" spans="1:12" s="33" customFormat="1" x14ac:dyDescent="0.2">
      <c r="A442" s="31"/>
      <c r="E442" s="87"/>
      <c r="F442" s="87"/>
      <c r="G442" s="87"/>
      <c r="H442" s="87"/>
      <c r="I442" s="87"/>
      <c r="J442" s="87"/>
      <c r="K442" s="87"/>
      <c r="L442" s="87"/>
    </row>
    <row r="443" spans="1:12" s="33" customFormat="1" x14ac:dyDescent="0.2">
      <c r="A443" s="31"/>
      <c r="E443" s="87"/>
      <c r="F443" s="87"/>
      <c r="G443" s="87"/>
      <c r="H443" s="87"/>
      <c r="I443" s="87"/>
      <c r="J443" s="87"/>
      <c r="K443" s="87"/>
      <c r="L443" s="87"/>
    </row>
    <row r="444" spans="1:12" s="33" customFormat="1" x14ac:dyDescent="0.2">
      <c r="A444" s="31"/>
      <c r="E444" s="87"/>
      <c r="F444" s="87"/>
      <c r="G444" s="87"/>
      <c r="H444" s="87"/>
      <c r="I444" s="87"/>
      <c r="J444" s="87"/>
      <c r="K444" s="87"/>
      <c r="L444" s="87"/>
    </row>
    <row r="445" spans="1:12" s="33" customFormat="1" x14ac:dyDescent="0.2">
      <c r="A445" s="31"/>
      <c r="E445" s="87"/>
      <c r="F445" s="87"/>
      <c r="G445" s="87"/>
      <c r="H445" s="87"/>
      <c r="I445" s="87"/>
      <c r="J445" s="87"/>
      <c r="K445" s="87"/>
      <c r="L445" s="87"/>
    </row>
    <row r="446" spans="1:12" s="33" customFormat="1" x14ac:dyDescent="0.2">
      <c r="A446" s="31"/>
      <c r="E446" s="87"/>
      <c r="F446" s="87"/>
      <c r="G446" s="87"/>
      <c r="H446" s="87"/>
      <c r="I446" s="87"/>
      <c r="J446" s="87"/>
      <c r="K446" s="87"/>
      <c r="L446" s="87"/>
    </row>
    <row r="447" spans="1:12" s="33" customFormat="1" x14ac:dyDescent="0.2">
      <c r="A447" s="31"/>
      <c r="E447" s="87"/>
      <c r="F447" s="87"/>
      <c r="G447" s="87"/>
      <c r="H447" s="87"/>
      <c r="I447" s="87"/>
      <c r="J447" s="87"/>
      <c r="K447" s="87"/>
      <c r="L447" s="87"/>
    </row>
    <row r="448" spans="1:12" s="33" customFormat="1" x14ac:dyDescent="0.2">
      <c r="A448" s="31"/>
      <c r="E448" s="87"/>
      <c r="F448" s="87"/>
      <c r="G448" s="87"/>
      <c r="H448" s="87"/>
      <c r="I448" s="87"/>
      <c r="J448" s="87"/>
      <c r="K448" s="87"/>
      <c r="L448" s="87"/>
    </row>
    <row r="449" spans="1:12" s="33" customFormat="1" x14ac:dyDescent="0.2">
      <c r="A449" s="31"/>
      <c r="E449" s="87"/>
      <c r="F449" s="87"/>
      <c r="G449" s="87"/>
      <c r="H449" s="87"/>
      <c r="I449" s="87"/>
      <c r="J449" s="87"/>
      <c r="K449" s="87"/>
      <c r="L449" s="87"/>
    </row>
    <row r="450" spans="1:12" s="33" customFormat="1" x14ac:dyDescent="0.2">
      <c r="A450" s="31"/>
      <c r="E450" s="87"/>
      <c r="F450" s="87"/>
      <c r="G450" s="87"/>
      <c r="H450" s="87"/>
      <c r="I450" s="87"/>
      <c r="J450" s="87"/>
      <c r="K450" s="87"/>
      <c r="L450" s="87"/>
    </row>
    <row r="451" spans="1:12" s="33" customFormat="1" x14ac:dyDescent="0.2">
      <c r="A451" s="31"/>
      <c r="E451" s="87"/>
      <c r="F451" s="87"/>
      <c r="G451" s="87"/>
      <c r="H451" s="87"/>
      <c r="I451" s="87"/>
      <c r="J451" s="87"/>
      <c r="K451" s="87"/>
      <c r="L451" s="87"/>
    </row>
    <row r="452" spans="1:12" s="33" customFormat="1" x14ac:dyDescent="0.2">
      <c r="A452" s="31"/>
      <c r="E452" s="87"/>
      <c r="F452" s="87"/>
      <c r="G452" s="87"/>
      <c r="H452" s="87"/>
      <c r="I452" s="87"/>
      <c r="J452" s="87"/>
      <c r="K452" s="87"/>
      <c r="L452" s="87"/>
    </row>
    <row r="453" spans="1:12" s="33" customFormat="1" x14ac:dyDescent="0.2">
      <c r="A453" s="31"/>
      <c r="E453" s="87"/>
      <c r="F453" s="87"/>
      <c r="G453" s="87"/>
      <c r="H453" s="87"/>
      <c r="I453" s="87"/>
      <c r="J453" s="87"/>
      <c r="K453" s="87"/>
      <c r="L453" s="87"/>
    </row>
    <row r="454" spans="1:12" s="33" customFormat="1" x14ac:dyDescent="0.2">
      <c r="A454" s="31"/>
      <c r="E454" s="87"/>
      <c r="F454" s="87"/>
      <c r="G454" s="87"/>
      <c r="H454" s="87"/>
      <c r="I454" s="87"/>
      <c r="J454" s="87"/>
      <c r="K454" s="87"/>
      <c r="L454" s="87"/>
    </row>
    <row r="455" spans="1:12" s="33" customFormat="1" x14ac:dyDescent="0.2">
      <c r="A455" s="31"/>
      <c r="E455" s="87"/>
      <c r="F455" s="87"/>
      <c r="G455" s="87"/>
      <c r="H455" s="87"/>
      <c r="I455" s="87"/>
      <c r="J455" s="87"/>
      <c r="K455" s="87"/>
      <c r="L455" s="87"/>
    </row>
    <row r="456" spans="1:12" s="33" customFormat="1" x14ac:dyDescent="0.2">
      <c r="A456" s="31"/>
      <c r="E456" s="87"/>
      <c r="F456" s="87"/>
      <c r="G456" s="87"/>
      <c r="H456" s="87"/>
      <c r="I456" s="87"/>
      <c r="J456" s="87"/>
      <c r="K456" s="87"/>
      <c r="L456" s="87"/>
    </row>
    <row r="457" spans="1:12" s="33" customFormat="1" x14ac:dyDescent="0.2">
      <c r="A457" s="31"/>
      <c r="E457" s="87"/>
      <c r="F457" s="87"/>
      <c r="G457" s="87"/>
      <c r="H457" s="87"/>
      <c r="I457" s="87"/>
      <c r="J457" s="87"/>
      <c r="K457" s="87"/>
      <c r="L457" s="87"/>
    </row>
    <row r="458" spans="1:12" s="33" customFormat="1" x14ac:dyDescent="0.2">
      <c r="A458" s="31"/>
      <c r="E458" s="87"/>
      <c r="F458" s="87"/>
      <c r="G458" s="87"/>
      <c r="H458" s="87"/>
      <c r="I458" s="87"/>
      <c r="J458" s="87"/>
      <c r="K458" s="87"/>
      <c r="L458" s="87"/>
    </row>
    <row r="459" spans="1:12" s="33" customFormat="1" x14ac:dyDescent="0.2">
      <c r="A459" s="31"/>
      <c r="E459" s="87"/>
      <c r="F459" s="87"/>
      <c r="G459" s="87"/>
      <c r="H459" s="87"/>
      <c r="I459" s="87"/>
      <c r="J459" s="87"/>
      <c r="K459" s="87"/>
      <c r="L459" s="87"/>
    </row>
    <row r="460" spans="1:12" s="33" customFormat="1" x14ac:dyDescent="0.2">
      <c r="A460" s="31"/>
      <c r="E460" s="87"/>
      <c r="F460" s="87"/>
      <c r="G460" s="87"/>
      <c r="H460" s="87"/>
      <c r="I460" s="87"/>
      <c r="J460" s="87"/>
      <c r="K460" s="87"/>
      <c r="L460" s="87"/>
    </row>
    <row r="461" spans="1:12" s="33" customFormat="1" x14ac:dyDescent="0.2">
      <c r="A461" s="31"/>
      <c r="E461" s="87"/>
      <c r="F461" s="87"/>
      <c r="G461" s="87"/>
      <c r="H461" s="87"/>
      <c r="I461" s="87"/>
      <c r="J461" s="87"/>
      <c r="K461" s="87"/>
      <c r="L461" s="87"/>
    </row>
    <row r="462" spans="1:12" s="33" customFormat="1" x14ac:dyDescent="0.2">
      <c r="A462" s="31"/>
      <c r="E462" s="87"/>
      <c r="F462" s="87"/>
      <c r="G462" s="87"/>
      <c r="H462" s="87"/>
      <c r="I462" s="87"/>
      <c r="J462" s="87"/>
      <c r="K462" s="87"/>
      <c r="L462" s="87"/>
    </row>
    <row r="463" spans="1:12" s="33" customFormat="1" x14ac:dyDescent="0.2">
      <c r="A463" s="31"/>
      <c r="E463" s="87"/>
      <c r="F463" s="87"/>
      <c r="G463" s="87"/>
      <c r="H463" s="87"/>
      <c r="I463" s="87"/>
      <c r="J463" s="87"/>
      <c r="K463" s="87"/>
      <c r="L463" s="87"/>
    </row>
    <row r="464" spans="1:12" s="33" customFormat="1" x14ac:dyDescent="0.2">
      <c r="A464" s="31"/>
      <c r="E464" s="87"/>
      <c r="F464" s="87"/>
      <c r="G464" s="87"/>
      <c r="H464" s="87"/>
      <c r="I464" s="87"/>
      <c r="J464" s="87"/>
      <c r="K464" s="87"/>
      <c r="L464" s="87"/>
    </row>
    <row r="465" spans="1:12" s="33" customFormat="1" x14ac:dyDescent="0.2">
      <c r="A465" s="31"/>
      <c r="E465" s="87"/>
      <c r="F465" s="87"/>
      <c r="G465" s="87"/>
      <c r="H465" s="87"/>
      <c r="I465" s="87"/>
      <c r="J465" s="87"/>
      <c r="K465" s="87"/>
      <c r="L465" s="87"/>
    </row>
    <row r="466" spans="1:12" s="33" customFormat="1" x14ac:dyDescent="0.2">
      <c r="A466" s="31"/>
      <c r="E466" s="87"/>
      <c r="F466" s="87"/>
      <c r="G466" s="87"/>
      <c r="H466" s="87"/>
      <c r="I466" s="87"/>
      <c r="J466" s="87"/>
      <c r="K466" s="87"/>
      <c r="L466" s="87"/>
    </row>
    <row r="467" spans="1:12" s="33" customFormat="1" x14ac:dyDescent="0.2">
      <c r="A467" s="31"/>
      <c r="E467" s="87"/>
      <c r="F467" s="87"/>
      <c r="G467" s="87"/>
      <c r="H467" s="87"/>
      <c r="I467" s="87"/>
      <c r="J467" s="87"/>
      <c r="K467" s="87"/>
      <c r="L467" s="87"/>
    </row>
    <row r="468" spans="1:12" s="33" customFormat="1" x14ac:dyDescent="0.2">
      <c r="A468" s="31"/>
      <c r="E468" s="87"/>
      <c r="F468" s="87"/>
      <c r="G468" s="87"/>
      <c r="H468" s="87"/>
      <c r="I468" s="87"/>
      <c r="J468" s="87"/>
      <c r="K468" s="87"/>
      <c r="L468" s="87"/>
    </row>
    <row r="469" spans="1:12" s="33" customFormat="1" x14ac:dyDescent="0.2">
      <c r="A469" s="31"/>
      <c r="E469" s="87"/>
      <c r="F469" s="87"/>
      <c r="G469" s="87"/>
      <c r="H469" s="87"/>
      <c r="I469" s="87"/>
      <c r="J469" s="87"/>
      <c r="K469" s="87"/>
      <c r="L469" s="87"/>
    </row>
    <row r="470" spans="1:12" s="33" customFormat="1" x14ac:dyDescent="0.2">
      <c r="A470" s="31"/>
      <c r="E470" s="87"/>
      <c r="F470" s="87"/>
      <c r="G470" s="87"/>
      <c r="H470" s="87"/>
      <c r="I470" s="87"/>
      <c r="J470" s="87"/>
      <c r="K470" s="87"/>
      <c r="L470" s="87"/>
    </row>
    <row r="471" spans="1:12" s="33" customFormat="1" x14ac:dyDescent="0.2">
      <c r="A471" s="31"/>
      <c r="E471" s="87"/>
      <c r="F471" s="87"/>
      <c r="G471" s="87"/>
      <c r="H471" s="87"/>
      <c r="I471" s="87"/>
      <c r="J471" s="87"/>
      <c r="K471" s="87"/>
      <c r="L471" s="87"/>
    </row>
    <row r="472" spans="1:12" s="33" customFormat="1" x14ac:dyDescent="0.2">
      <c r="A472" s="31"/>
      <c r="E472" s="87"/>
      <c r="F472" s="87"/>
      <c r="G472" s="87"/>
      <c r="H472" s="87"/>
      <c r="I472" s="87"/>
      <c r="J472" s="87"/>
      <c r="K472" s="87"/>
      <c r="L472" s="87"/>
    </row>
    <row r="473" spans="1:12" s="33" customFormat="1" x14ac:dyDescent="0.2">
      <c r="A473" s="31"/>
      <c r="E473" s="87"/>
      <c r="F473" s="87"/>
      <c r="G473" s="87"/>
      <c r="H473" s="87"/>
      <c r="I473" s="87"/>
      <c r="J473" s="87"/>
      <c r="K473" s="87"/>
      <c r="L473" s="87"/>
    </row>
    <row r="474" spans="1:12" s="33" customFormat="1" x14ac:dyDescent="0.2">
      <c r="A474" s="31"/>
      <c r="E474" s="87"/>
      <c r="F474" s="87"/>
      <c r="G474" s="87"/>
      <c r="H474" s="87"/>
      <c r="I474" s="87"/>
      <c r="J474" s="87"/>
      <c r="K474" s="87"/>
      <c r="L474" s="87"/>
    </row>
    <row r="475" spans="1:12" s="33" customFormat="1" x14ac:dyDescent="0.2">
      <c r="A475" s="31"/>
      <c r="E475" s="87"/>
      <c r="F475" s="87"/>
      <c r="G475" s="87"/>
      <c r="H475" s="87"/>
      <c r="I475" s="87"/>
      <c r="J475" s="87"/>
      <c r="K475" s="87"/>
      <c r="L475" s="87"/>
    </row>
    <row r="476" spans="1:12" s="33" customFormat="1" x14ac:dyDescent="0.2">
      <c r="A476" s="31"/>
      <c r="E476" s="87"/>
      <c r="F476" s="87"/>
      <c r="G476" s="87"/>
      <c r="H476" s="87"/>
      <c r="I476" s="87"/>
      <c r="J476" s="87"/>
      <c r="K476" s="87"/>
      <c r="L476" s="87"/>
    </row>
    <row r="477" spans="1:12" s="33" customFormat="1" x14ac:dyDescent="0.2">
      <c r="A477" s="31"/>
      <c r="E477" s="87"/>
      <c r="F477" s="87"/>
      <c r="G477" s="87"/>
      <c r="H477" s="87"/>
      <c r="I477" s="87"/>
      <c r="J477" s="87"/>
      <c r="K477" s="87"/>
      <c r="L477" s="87"/>
    </row>
    <row r="478" spans="1:12" s="33" customFormat="1" x14ac:dyDescent="0.2">
      <c r="A478" s="31"/>
      <c r="E478" s="87"/>
      <c r="F478" s="87"/>
      <c r="G478" s="87"/>
      <c r="H478" s="87"/>
      <c r="I478" s="87"/>
      <c r="J478" s="87"/>
      <c r="K478" s="87"/>
      <c r="L478" s="87"/>
    </row>
    <row r="479" spans="1:12" s="33" customFormat="1" x14ac:dyDescent="0.2">
      <c r="A479" s="31"/>
      <c r="E479" s="87"/>
      <c r="F479" s="87"/>
      <c r="G479" s="87"/>
      <c r="H479" s="87"/>
      <c r="I479" s="87"/>
      <c r="J479" s="87"/>
      <c r="K479" s="87"/>
      <c r="L479" s="87"/>
    </row>
    <row r="480" spans="1:12" s="33" customFormat="1" x14ac:dyDescent="0.2">
      <c r="A480" s="31"/>
      <c r="E480" s="87"/>
      <c r="F480" s="87"/>
      <c r="G480" s="87"/>
      <c r="H480" s="87"/>
      <c r="I480" s="87"/>
      <c r="J480" s="87"/>
      <c r="K480" s="87"/>
      <c r="L480" s="87"/>
    </row>
    <row r="481" spans="1:12" s="33" customFormat="1" x14ac:dyDescent="0.2">
      <c r="A481" s="31"/>
      <c r="E481" s="87"/>
      <c r="F481" s="87"/>
      <c r="G481" s="87"/>
      <c r="H481" s="87"/>
      <c r="I481" s="87"/>
      <c r="J481" s="87"/>
      <c r="K481" s="87"/>
      <c r="L481" s="87"/>
    </row>
    <row r="482" spans="1:12" s="33" customFormat="1" x14ac:dyDescent="0.2">
      <c r="A482" s="31"/>
      <c r="E482" s="87"/>
      <c r="F482" s="87"/>
      <c r="G482" s="87"/>
      <c r="H482" s="87"/>
      <c r="I482" s="87"/>
      <c r="J482" s="87"/>
      <c r="K482" s="87"/>
      <c r="L482" s="87"/>
    </row>
    <row r="483" spans="1:12" s="33" customFormat="1" x14ac:dyDescent="0.2">
      <c r="A483" s="31"/>
      <c r="E483" s="87"/>
      <c r="F483" s="87"/>
      <c r="G483" s="87"/>
      <c r="H483" s="87"/>
      <c r="I483" s="87"/>
      <c r="J483" s="87"/>
      <c r="K483" s="87"/>
      <c r="L483" s="87"/>
    </row>
    <row r="484" spans="1:12" s="33" customFormat="1" x14ac:dyDescent="0.2">
      <c r="A484" s="31"/>
      <c r="E484" s="87"/>
      <c r="F484" s="87"/>
      <c r="G484" s="87"/>
      <c r="H484" s="87"/>
      <c r="I484" s="87"/>
      <c r="J484" s="87"/>
      <c r="K484" s="87"/>
      <c r="L484" s="87"/>
    </row>
    <row r="485" spans="1:12" s="33" customFormat="1" x14ac:dyDescent="0.2">
      <c r="A485" s="31"/>
      <c r="E485" s="87"/>
      <c r="F485" s="87"/>
      <c r="G485" s="87"/>
      <c r="H485" s="87"/>
      <c r="I485" s="87"/>
      <c r="J485" s="87"/>
      <c r="K485" s="87"/>
      <c r="L485" s="87"/>
    </row>
    <row r="486" spans="1:12" s="33" customFormat="1" x14ac:dyDescent="0.2">
      <c r="A486" s="31"/>
      <c r="E486" s="87"/>
      <c r="F486" s="87"/>
      <c r="G486" s="87"/>
      <c r="H486" s="87"/>
      <c r="I486" s="87"/>
      <c r="J486" s="87"/>
      <c r="K486" s="87"/>
      <c r="L486" s="87"/>
    </row>
    <row r="487" spans="1:12" s="33" customFormat="1" x14ac:dyDescent="0.2">
      <c r="A487" s="31"/>
      <c r="E487" s="87"/>
      <c r="F487" s="87"/>
      <c r="G487" s="87"/>
      <c r="H487" s="87"/>
      <c r="I487" s="87"/>
      <c r="J487" s="87"/>
      <c r="K487" s="87"/>
      <c r="L487" s="87"/>
    </row>
    <row r="488" spans="1:12" s="33" customFormat="1" x14ac:dyDescent="0.2">
      <c r="A488" s="31"/>
      <c r="E488" s="87"/>
      <c r="F488" s="87"/>
      <c r="G488" s="87"/>
      <c r="H488" s="87"/>
      <c r="I488" s="87"/>
      <c r="J488" s="87"/>
      <c r="K488" s="87"/>
      <c r="L488" s="87"/>
    </row>
    <row r="489" spans="1:12" s="33" customFormat="1" x14ac:dyDescent="0.2">
      <c r="A489" s="31"/>
      <c r="E489" s="87"/>
      <c r="F489" s="87"/>
      <c r="G489" s="87"/>
      <c r="H489" s="87"/>
      <c r="I489" s="87"/>
      <c r="J489" s="87"/>
      <c r="K489" s="87"/>
      <c r="L489" s="87"/>
    </row>
    <row r="490" spans="1:12" s="33" customFormat="1" x14ac:dyDescent="0.2">
      <c r="A490" s="31"/>
      <c r="E490" s="87"/>
      <c r="F490" s="87"/>
      <c r="G490" s="87"/>
      <c r="H490" s="87"/>
      <c r="I490" s="87"/>
      <c r="J490" s="87"/>
      <c r="K490" s="87"/>
      <c r="L490" s="87"/>
    </row>
    <row r="491" spans="1:12" s="33" customFormat="1" x14ac:dyDescent="0.2">
      <c r="A491" s="31"/>
      <c r="E491" s="87"/>
      <c r="F491" s="87"/>
      <c r="G491" s="87"/>
      <c r="H491" s="87"/>
      <c r="I491" s="87"/>
      <c r="J491" s="87"/>
      <c r="K491" s="87"/>
      <c r="L491" s="87"/>
    </row>
    <row r="492" spans="1:12" s="33" customFormat="1" x14ac:dyDescent="0.2">
      <c r="A492" s="31"/>
      <c r="E492" s="87"/>
      <c r="F492" s="87"/>
      <c r="G492" s="87"/>
      <c r="H492" s="87"/>
      <c r="I492" s="87"/>
      <c r="J492" s="87"/>
      <c r="K492" s="87"/>
      <c r="L492" s="87"/>
    </row>
    <row r="493" spans="1:12" s="33" customFormat="1" x14ac:dyDescent="0.2">
      <c r="A493" s="31"/>
      <c r="E493" s="87"/>
      <c r="F493" s="87"/>
      <c r="G493" s="87"/>
      <c r="H493" s="87"/>
      <c r="I493" s="87"/>
      <c r="J493" s="87"/>
      <c r="K493" s="87"/>
      <c r="L493" s="87"/>
    </row>
    <row r="494" spans="1:12" s="33" customFormat="1" x14ac:dyDescent="0.2">
      <c r="A494" s="31"/>
      <c r="E494" s="87"/>
      <c r="F494" s="87"/>
      <c r="G494" s="87"/>
      <c r="H494" s="87"/>
      <c r="I494" s="87"/>
      <c r="J494" s="87"/>
      <c r="K494" s="87"/>
      <c r="L494" s="87"/>
    </row>
    <row r="495" spans="1:12" s="33" customFormat="1" x14ac:dyDescent="0.2">
      <c r="A495" s="31"/>
      <c r="E495" s="87"/>
      <c r="F495" s="87"/>
      <c r="G495" s="87"/>
      <c r="H495" s="87"/>
      <c r="I495" s="87"/>
      <c r="J495" s="87"/>
      <c r="K495" s="87"/>
      <c r="L495" s="87"/>
    </row>
    <row r="496" spans="1:12" s="33" customFormat="1" x14ac:dyDescent="0.2">
      <c r="A496" s="31"/>
      <c r="E496" s="87"/>
      <c r="F496" s="87"/>
      <c r="G496" s="87"/>
      <c r="H496" s="87"/>
      <c r="I496" s="87"/>
      <c r="J496" s="87"/>
      <c r="K496" s="87"/>
      <c r="L496" s="87"/>
    </row>
    <row r="497" spans="1:12" s="33" customFormat="1" x14ac:dyDescent="0.2">
      <c r="A497" s="31"/>
      <c r="E497" s="87"/>
      <c r="F497" s="87"/>
      <c r="G497" s="87"/>
      <c r="H497" s="87"/>
      <c r="I497" s="87"/>
      <c r="J497" s="87"/>
      <c r="K497" s="87"/>
      <c r="L497" s="87"/>
    </row>
    <row r="498" spans="1:12" s="33" customFormat="1" x14ac:dyDescent="0.2">
      <c r="A498" s="31"/>
      <c r="E498" s="87"/>
      <c r="F498" s="87"/>
      <c r="G498" s="87"/>
      <c r="H498" s="87"/>
      <c r="I498" s="87"/>
      <c r="J498" s="87"/>
      <c r="K498" s="87"/>
      <c r="L498" s="87"/>
    </row>
    <row r="499" spans="1:12" s="33" customFormat="1" x14ac:dyDescent="0.2">
      <c r="A499" s="31"/>
      <c r="E499" s="87"/>
      <c r="F499" s="87"/>
      <c r="G499" s="87"/>
      <c r="H499" s="87"/>
      <c r="I499" s="87"/>
      <c r="J499" s="87"/>
      <c r="K499" s="87"/>
      <c r="L499" s="87"/>
    </row>
    <row r="500" spans="1:12" s="33" customFormat="1" x14ac:dyDescent="0.2">
      <c r="A500" s="31"/>
      <c r="E500" s="87"/>
      <c r="F500" s="87"/>
      <c r="G500" s="87"/>
      <c r="H500" s="87"/>
      <c r="I500" s="87"/>
      <c r="J500" s="87"/>
      <c r="K500" s="87"/>
      <c r="L500" s="87"/>
    </row>
    <row r="501" spans="1:12" s="33" customFormat="1" x14ac:dyDescent="0.2">
      <c r="A501" s="31"/>
      <c r="E501" s="87"/>
      <c r="F501" s="87"/>
      <c r="G501" s="87"/>
      <c r="H501" s="87"/>
      <c r="I501" s="87"/>
      <c r="J501" s="87"/>
      <c r="K501" s="87"/>
      <c r="L501" s="87"/>
    </row>
    <row r="502" spans="1:12" s="33" customFormat="1" x14ac:dyDescent="0.2">
      <c r="A502" s="31"/>
      <c r="E502" s="87"/>
      <c r="F502" s="87"/>
      <c r="G502" s="87"/>
      <c r="H502" s="87"/>
      <c r="I502" s="87"/>
      <c r="J502" s="87"/>
      <c r="K502" s="87"/>
      <c r="L502" s="87"/>
    </row>
    <row r="503" spans="1:12" s="33" customFormat="1" x14ac:dyDescent="0.2">
      <c r="A503" s="31"/>
      <c r="E503" s="87"/>
      <c r="F503" s="87"/>
      <c r="G503" s="87"/>
      <c r="H503" s="87"/>
      <c r="I503" s="87"/>
      <c r="J503" s="87"/>
      <c r="K503" s="87"/>
      <c r="L503" s="87"/>
    </row>
    <row r="504" spans="1:12" s="33" customFormat="1" x14ac:dyDescent="0.2">
      <c r="A504" s="31"/>
      <c r="E504" s="87"/>
      <c r="F504" s="87"/>
      <c r="G504" s="87"/>
      <c r="H504" s="87"/>
      <c r="I504" s="87"/>
      <c r="J504" s="87"/>
      <c r="K504" s="87"/>
      <c r="L504" s="87"/>
    </row>
    <row r="505" spans="1:12" s="33" customFormat="1" x14ac:dyDescent="0.2">
      <c r="A505" s="31"/>
      <c r="E505" s="87"/>
      <c r="F505" s="87"/>
      <c r="G505" s="87"/>
      <c r="H505" s="87"/>
      <c r="I505" s="87"/>
      <c r="J505" s="87"/>
      <c r="K505" s="87"/>
      <c r="L505" s="87"/>
    </row>
    <row r="506" spans="1:12" s="33" customFormat="1" x14ac:dyDescent="0.2">
      <c r="A506" s="31"/>
      <c r="E506" s="87"/>
      <c r="F506" s="87"/>
      <c r="G506" s="87"/>
      <c r="H506" s="87"/>
      <c r="I506" s="87"/>
      <c r="J506" s="87"/>
      <c r="K506" s="87"/>
      <c r="L506" s="87"/>
    </row>
    <row r="507" spans="1:12" s="33" customFormat="1" x14ac:dyDescent="0.2">
      <c r="A507" s="31"/>
      <c r="E507" s="87"/>
      <c r="F507" s="87"/>
      <c r="G507" s="87"/>
      <c r="H507" s="87"/>
      <c r="I507" s="87"/>
      <c r="J507" s="87"/>
      <c r="K507" s="87"/>
      <c r="L507" s="87"/>
    </row>
    <row r="508" spans="1:12" s="33" customFormat="1" x14ac:dyDescent="0.2">
      <c r="A508" s="31"/>
      <c r="E508" s="87"/>
      <c r="F508" s="87"/>
      <c r="G508" s="87"/>
      <c r="H508" s="87"/>
      <c r="I508" s="87"/>
      <c r="J508" s="87"/>
      <c r="K508" s="87"/>
      <c r="L508" s="87"/>
    </row>
    <row r="509" spans="1:12" s="33" customFormat="1" x14ac:dyDescent="0.2">
      <c r="A509" s="31"/>
      <c r="E509" s="87"/>
      <c r="F509" s="87"/>
      <c r="G509" s="87"/>
      <c r="H509" s="87"/>
      <c r="I509" s="87"/>
      <c r="J509" s="87"/>
      <c r="K509" s="87"/>
      <c r="L509" s="87"/>
    </row>
    <row r="510" spans="1:12" s="33" customFormat="1" x14ac:dyDescent="0.2">
      <c r="A510" s="31"/>
      <c r="E510" s="87"/>
      <c r="F510" s="87"/>
      <c r="G510" s="87"/>
      <c r="H510" s="87"/>
      <c r="I510" s="87"/>
      <c r="J510" s="87"/>
      <c r="K510" s="87"/>
      <c r="L510" s="87"/>
    </row>
    <row r="511" spans="1:12" s="33" customFormat="1" x14ac:dyDescent="0.2">
      <c r="A511" s="31"/>
      <c r="E511" s="87"/>
      <c r="F511" s="87"/>
      <c r="G511" s="87"/>
      <c r="H511" s="87"/>
      <c r="I511" s="87"/>
      <c r="J511" s="87"/>
      <c r="K511" s="87"/>
      <c r="L511" s="87"/>
    </row>
    <row r="512" spans="1:12" s="33" customFormat="1" x14ac:dyDescent="0.2">
      <c r="A512" s="31"/>
      <c r="E512" s="87"/>
      <c r="F512" s="87"/>
      <c r="G512" s="87"/>
      <c r="H512" s="87"/>
      <c r="I512" s="87"/>
      <c r="J512" s="87"/>
      <c r="K512" s="87"/>
      <c r="L512" s="87"/>
    </row>
    <row r="513" spans="1:12" s="33" customFormat="1" x14ac:dyDescent="0.2">
      <c r="A513" s="31"/>
      <c r="E513" s="87"/>
      <c r="F513" s="87"/>
      <c r="G513" s="87"/>
      <c r="H513" s="87"/>
      <c r="I513" s="87"/>
      <c r="J513" s="87"/>
      <c r="K513" s="87"/>
      <c r="L513" s="87"/>
    </row>
    <row r="514" spans="1:12" s="33" customFormat="1" x14ac:dyDescent="0.2">
      <c r="A514" s="31"/>
      <c r="E514" s="87"/>
      <c r="F514" s="87"/>
      <c r="G514" s="87"/>
      <c r="H514" s="87"/>
      <c r="I514" s="87"/>
      <c r="J514" s="87"/>
      <c r="K514" s="87"/>
      <c r="L514" s="87"/>
    </row>
    <row r="515" spans="1:12" s="33" customFormat="1" x14ac:dyDescent="0.2">
      <c r="A515" s="31"/>
      <c r="E515" s="87"/>
      <c r="F515" s="87"/>
      <c r="G515" s="87"/>
      <c r="H515" s="87"/>
      <c r="I515" s="87"/>
      <c r="J515" s="87"/>
      <c r="K515" s="87"/>
      <c r="L515" s="87"/>
    </row>
    <row r="516" spans="1:12" s="33" customFormat="1" x14ac:dyDescent="0.2">
      <c r="A516" s="31"/>
      <c r="E516" s="87"/>
      <c r="F516" s="87"/>
      <c r="G516" s="87"/>
      <c r="H516" s="87"/>
      <c r="I516" s="87"/>
      <c r="J516" s="87"/>
      <c r="K516" s="87"/>
      <c r="L516" s="87"/>
    </row>
    <row r="517" spans="1:12" s="33" customFormat="1" x14ac:dyDescent="0.2">
      <c r="A517" s="31"/>
      <c r="E517" s="87"/>
      <c r="F517" s="87"/>
      <c r="G517" s="87"/>
      <c r="H517" s="87"/>
      <c r="I517" s="87"/>
      <c r="J517" s="87"/>
      <c r="K517" s="87"/>
      <c r="L517" s="87"/>
    </row>
    <row r="518" spans="1:12" s="33" customFormat="1" x14ac:dyDescent="0.2">
      <c r="A518" s="31"/>
      <c r="E518" s="87"/>
      <c r="F518" s="87"/>
      <c r="G518" s="87"/>
      <c r="H518" s="87"/>
      <c r="I518" s="87"/>
      <c r="J518" s="87"/>
      <c r="K518" s="87"/>
      <c r="L518" s="87"/>
    </row>
    <row r="519" spans="1:12" s="33" customFormat="1" x14ac:dyDescent="0.2">
      <c r="A519" s="31"/>
      <c r="E519" s="87"/>
      <c r="F519" s="87"/>
      <c r="G519" s="87"/>
      <c r="H519" s="87"/>
      <c r="I519" s="87"/>
      <c r="J519" s="87"/>
      <c r="K519" s="87"/>
      <c r="L519" s="87"/>
    </row>
    <row r="520" spans="1:12" s="33" customFormat="1" x14ac:dyDescent="0.2">
      <c r="A520" s="31"/>
      <c r="E520" s="87"/>
      <c r="F520" s="87"/>
      <c r="G520" s="87"/>
      <c r="H520" s="87"/>
      <c r="I520" s="87"/>
      <c r="J520" s="87"/>
      <c r="K520" s="87"/>
      <c r="L520" s="87"/>
    </row>
    <row r="521" spans="1:12" s="33" customFormat="1" x14ac:dyDescent="0.2">
      <c r="A521" s="31"/>
      <c r="E521" s="87"/>
      <c r="F521" s="87"/>
      <c r="G521" s="87"/>
      <c r="H521" s="87"/>
      <c r="I521" s="87"/>
      <c r="J521" s="87"/>
      <c r="K521" s="87"/>
      <c r="L521" s="87"/>
    </row>
    <row r="522" spans="1:12" s="33" customFormat="1" x14ac:dyDescent="0.2">
      <c r="A522" s="31"/>
      <c r="E522" s="87"/>
      <c r="F522" s="87"/>
      <c r="G522" s="87"/>
      <c r="H522" s="87"/>
      <c r="I522" s="87"/>
      <c r="J522" s="87"/>
      <c r="K522" s="87"/>
      <c r="L522" s="87"/>
    </row>
    <row r="523" spans="1:12" s="33" customFormat="1" x14ac:dyDescent="0.2">
      <c r="A523" s="31"/>
      <c r="E523" s="87"/>
      <c r="F523" s="87"/>
      <c r="G523" s="87"/>
      <c r="H523" s="87"/>
      <c r="I523" s="87"/>
      <c r="J523" s="87"/>
      <c r="K523" s="87"/>
      <c r="L523" s="87"/>
    </row>
    <row r="524" spans="1:12" s="33" customFormat="1" x14ac:dyDescent="0.2">
      <c r="A524" s="31"/>
      <c r="E524" s="87"/>
      <c r="F524" s="87"/>
      <c r="G524" s="87"/>
      <c r="H524" s="87"/>
      <c r="I524" s="87"/>
      <c r="J524" s="87"/>
      <c r="K524" s="87"/>
      <c r="L524" s="87"/>
    </row>
    <row r="525" spans="1:12" s="33" customFormat="1" x14ac:dyDescent="0.2">
      <c r="A525" s="31"/>
      <c r="E525" s="87"/>
      <c r="F525" s="87"/>
      <c r="G525" s="87"/>
      <c r="H525" s="87"/>
      <c r="I525" s="87"/>
      <c r="J525" s="87"/>
      <c r="K525" s="87"/>
      <c r="L525" s="87"/>
    </row>
    <row r="526" spans="1:12" s="33" customFormat="1" x14ac:dyDescent="0.2">
      <c r="A526" s="31"/>
      <c r="E526" s="87"/>
      <c r="F526" s="87"/>
      <c r="G526" s="87"/>
      <c r="H526" s="87"/>
      <c r="I526" s="87"/>
      <c r="J526" s="87"/>
      <c r="K526" s="87"/>
      <c r="L526" s="87"/>
    </row>
    <row r="527" spans="1:12" s="33" customFormat="1" x14ac:dyDescent="0.2">
      <c r="A527" s="31"/>
      <c r="E527" s="87"/>
      <c r="F527" s="87"/>
      <c r="G527" s="87"/>
      <c r="H527" s="87"/>
      <c r="I527" s="87"/>
      <c r="J527" s="87"/>
      <c r="K527" s="87"/>
      <c r="L527" s="87"/>
    </row>
    <row r="528" spans="1:12" s="33" customFormat="1" x14ac:dyDescent="0.2">
      <c r="A528" s="31"/>
      <c r="E528" s="87"/>
      <c r="F528" s="87"/>
      <c r="G528" s="87"/>
      <c r="H528" s="87"/>
      <c r="I528" s="87"/>
      <c r="J528" s="87"/>
      <c r="K528" s="87"/>
      <c r="L528" s="87"/>
    </row>
    <row r="529" spans="1:12" s="33" customFormat="1" x14ac:dyDescent="0.2">
      <c r="A529" s="31"/>
      <c r="E529" s="87"/>
      <c r="F529" s="87"/>
      <c r="G529" s="87"/>
      <c r="H529" s="87"/>
      <c r="I529" s="87"/>
      <c r="J529" s="87"/>
      <c r="K529" s="87"/>
      <c r="L529" s="87"/>
    </row>
    <row r="530" spans="1:12" s="33" customFormat="1" x14ac:dyDescent="0.2">
      <c r="A530" s="31"/>
      <c r="E530" s="87"/>
      <c r="F530" s="87"/>
      <c r="G530" s="87"/>
      <c r="H530" s="87"/>
      <c r="I530" s="87"/>
      <c r="J530" s="87"/>
      <c r="K530" s="87"/>
      <c r="L530" s="87"/>
    </row>
    <row r="531" spans="1:12" s="33" customFormat="1" x14ac:dyDescent="0.2">
      <c r="A531" s="31"/>
      <c r="E531" s="87"/>
      <c r="F531" s="87"/>
      <c r="G531" s="87"/>
      <c r="H531" s="87"/>
      <c r="I531" s="87"/>
      <c r="J531" s="87"/>
      <c r="K531" s="87"/>
      <c r="L531" s="87"/>
    </row>
    <row r="532" spans="1:12" s="33" customFormat="1" x14ac:dyDescent="0.2">
      <c r="A532" s="31"/>
      <c r="E532" s="87"/>
      <c r="F532" s="87"/>
      <c r="G532" s="87"/>
      <c r="H532" s="87"/>
      <c r="I532" s="87"/>
      <c r="J532" s="87"/>
      <c r="K532" s="87"/>
      <c r="L532" s="87"/>
    </row>
    <row r="533" spans="1:12" s="33" customFormat="1" x14ac:dyDescent="0.2">
      <c r="A533" s="31"/>
      <c r="E533" s="87"/>
      <c r="F533" s="87"/>
      <c r="G533" s="87"/>
      <c r="H533" s="87"/>
      <c r="I533" s="87"/>
      <c r="J533" s="87"/>
      <c r="K533" s="87"/>
      <c r="L533" s="87"/>
    </row>
    <row r="534" spans="1:12" s="33" customFormat="1" x14ac:dyDescent="0.2">
      <c r="A534" s="31"/>
      <c r="E534" s="87"/>
      <c r="F534" s="87"/>
      <c r="G534" s="87"/>
      <c r="H534" s="87"/>
      <c r="I534" s="87"/>
      <c r="J534" s="87"/>
      <c r="K534" s="87"/>
      <c r="L534" s="87"/>
    </row>
    <row r="535" spans="1:12" s="33" customFormat="1" x14ac:dyDescent="0.2">
      <c r="A535" s="31"/>
      <c r="E535" s="87"/>
      <c r="F535" s="87"/>
      <c r="G535" s="87"/>
      <c r="H535" s="87"/>
      <c r="I535" s="87"/>
      <c r="J535" s="87"/>
      <c r="K535" s="87"/>
      <c r="L535" s="87"/>
    </row>
    <row r="536" spans="1:12" s="33" customFormat="1" x14ac:dyDescent="0.2">
      <c r="A536" s="31"/>
      <c r="E536" s="87"/>
      <c r="F536" s="87"/>
      <c r="G536" s="87"/>
      <c r="H536" s="87"/>
      <c r="I536" s="87"/>
      <c r="J536" s="87"/>
      <c r="K536" s="87"/>
      <c r="L536" s="87"/>
    </row>
    <row r="537" spans="1:12" s="33" customFormat="1" x14ac:dyDescent="0.2">
      <c r="A537" s="31"/>
      <c r="E537" s="87"/>
      <c r="F537" s="87"/>
      <c r="G537" s="87"/>
      <c r="H537" s="87"/>
      <c r="I537" s="87"/>
      <c r="J537" s="87"/>
      <c r="K537" s="87"/>
      <c r="L537" s="87"/>
    </row>
    <row r="538" spans="1:12" s="33" customFormat="1" x14ac:dyDescent="0.2">
      <c r="A538" s="31"/>
      <c r="E538" s="87"/>
      <c r="F538" s="87"/>
      <c r="G538" s="87"/>
      <c r="H538" s="87"/>
      <c r="I538" s="87"/>
      <c r="J538" s="87"/>
      <c r="K538" s="87"/>
      <c r="L538" s="87"/>
    </row>
    <row r="539" spans="1:12" s="33" customFormat="1" x14ac:dyDescent="0.2">
      <c r="A539" s="31"/>
      <c r="E539" s="87"/>
      <c r="F539" s="87"/>
      <c r="G539" s="87"/>
      <c r="H539" s="87"/>
      <c r="I539" s="87"/>
      <c r="J539" s="87"/>
      <c r="K539" s="87"/>
      <c r="L539" s="87"/>
    </row>
    <row r="540" spans="1:12" s="33" customFormat="1" x14ac:dyDescent="0.2">
      <c r="A540" s="31"/>
      <c r="E540" s="87"/>
      <c r="F540" s="87"/>
      <c r="G540" s="87"/>
      <c r="H540" s="87"/>
      <c r="I540" s="87"/>
      <c r="J540" s="87"/>
      <c r="K540" s="87"/>
      <c r="L540" s="87"/>
    </row>
    <row r="541" spans="1:12" s="33" customFormat="1" x14ac:dyDescent="0.2">
      <c r="A541" s="31"/>
      <c r="E541" s="87"/>
      <c r="F541" s="87"/>
      <c r="G541" s="87"/>
      <c r="H541" s="87"/>
      <c r="I541" s="87"/>
      <c r="J541" s="87"/>
      <c r="K541" s="87"/>
      <c r="L541" s="87"/>
    </row>
    <row r="542" spans="1:12" s="33" customFormat="1" x14ac:dyDescent="0.2">
      <c r="A542" s="31"/>
      <c r="E542" s="87"/>
      <c r="F542" s="87"/>
      <c r="G542" s="87"/>
      <c r="H542" s="87"/>
      <c r="I542" s="87"/>
      <c r="J542" s="87"/>
      <c r="K542" s="87"/>
      <c r="L542" s="87"/>
    </row>
    <row r="543" spans="1:12" s="33" customFormat="1" x14ac:dyDescent="0.2">
      <c r="A543" s="31"/>
      <c r="E543" s="87"/>
      <c r="F543" s="87"/>
      <c r="G543" s="87"/>
      <c r="H543" s="87"/>
      <c r="I543" s="87"/>
      <c r="J543" s="87"/>
      <c r="K543" s="87"/>
      <c r="L543" s="87"/>
    </row>
    <row r="544" spans="1:12" s="33" customFormat="1" x14ac:dyDescent="0.2">
      <c r="A544" s="31"/>
      <c r="E544" s="87"/>
      <c r="F544" s="87"/>
      <c r="G544" s="87"/>
      <c r="H544" s="87"/>
      <c r="I544" s="87"/>
      <c r="J544" s="87"/>
      <c r="K544" s="87"/>
      <c r="L544" s="87"/>
    </row>
    <row r="545" spans="1:12" s="33" customFormat="1" x14ac:dyDescent="0.2">
      <c r="A545" s="31"/>
      <c r="E545" s="87"/>
      <c r="F545" s="87"/>
      <c r="G545" s="87"/>
      <c r="H545" s="87"/>
      <c r="I545" s="87"/>
      <c r="J545" s="87"/>
      <c r="K545" s="87"/>
      <c r="L545" s="87"/>
    </row>
    <row r="546" spans="1:12" s="33" customFormat="1" x14ac:dyDescent="0.2">
      <c r="A546" s="31"/>
      <c r="E546" s="87"/>
      <c r="F546" s="87"/>
      <c r="G546" s="87"/>
      <c r="H546" s="87"/>
      <c r="I546" s="87"/>
      <c r="J546" s="87"/>
      <c r="K546" s="87"/>
      <c r="L546" s="87"/>
    </row>
    <row r="547" spans="1:12" s="33" customFormat="1" x14ac:dyDescent="0.2">
      <c r="A547" s="31"/>
      <c r="E547" s="87"/>
      <c r="F547" s="87"/>
      <c r="G547" s="87"/>
      <c r="H547" s="87"/>
      <c r="I547" s="87"/>
      <c r="J547" s="87"/>
      <c r="K547" s="87"/>
      <c r="L547" s="87"/>
    </row>
    <row r="548" spans="1:12" s="33" customFormat="1" x14ac:dyDescent="0.2">
      <c r="A548" s="31"/>
      <c r="E548" s="87"/>
      <c r="F548" s="87"/>
      <c r="G548" s="87"/>
      <c r="H548" s="87"/>
      <c r="I548" s="87"/>
      <c r="J548" s="87"/>
      <c r="K548" s="87"/>
      <c r="L548" s="87"/>
    </row>
    <row r="549" spans="1:12" s="33" customFormat="1" x14ac:dyDescent="0.2">
      <c r="A549" s="31"/>
      <c r="E549" s="87"/>
      <c r="F549" s="87"/>
      <c r="G549" s="87"/>
      <c r="H549" s="87"/>
      <c r="I549" s="87"/>
      <c r="J549" s="87"/>
      <c r="K549" s="87"/>
      <c r="L549" s="87"/>
    </row>
    <row r="550" spans="1:12" s="33" customFormat="1" x14ac:dyDescent="0.2">
      <c r="A550" s="31"/>
      <c r="E550" s="87"/>
      <c r="F550" s="87"/>
      <c r="G550" s="87"/>
      <c r="H550" s="87"/>
      <c r="I550" s="87"/>
      <c r="J550" s="87"/>
      <c r="K550" s="87"/>
      <c r="L550" s="87"/>
    </row>
    <row r="551" spans="1:12" s="33" customFormat="1" x14ac:dyDescent="0.2">
      <c r="A551" s="31"/>
      <c r="E551" s="87"/>
      <c r="F551" s="87"/>
      <c r="G551" s="87"/>
      <c r="H551" s="87"/>
      <c r="I551" s="87"/>
      <c r="J551" s="87"/>
      <c r="K551" s="87"/>
      <c r="L551" s="87"/>
    </row>
    <row r="552" spans="1:12" s="33" customFormat="1" x14ac:dyDescent="0.2">
      <c r="A552" s="31"/>
      <c r="E552" s="87"/>
      <c r="F552" s="87"/>
      <c r="G552" s="87"/>
      <c r="H552" s="87"/>
      <c r="I552" s="87"/>
      <c r="J552" s="87"/>
      <c r="K552" s="87"/>
      <c r="L552" s="87"/>
    </row>
    <row r="553" spans="1:12" s="33" customFormat="1" x14ac:dyDescent="0.2">
      <c r="A553" s="31"/>
      <c r="E553" s="87"/>
      <c r="F553" s="87"/>
      <c r="G553" s="87"/>
      <c r="H553" s="87"/>
      <c r="I553" s="87"/>
      <c r="J553" s="87"/>
      <c r="K553" s="87"/>
      <c r="L553" s="87"/>
    </row>
    <row r="554" spans="1:12" s="33" customFormat="1" x14ac:dyDescent="0.2">
      <c r="A554" s="31"/>
      <c r="E554" s="87"/>
      <c r="F554" s="87"/>
      <c r="G554" s="87"/>
      <c r="H554" s="87"/>
      <c r="I554" s="87"/>
      <c r="J554" s="87"/>
      <c r="K554" s="87"/>
      <c r="L554" s="87"/>
    </row>
    <row r="555" spans="1:12" s="33" customFormat="1" x14ac:dyDescent="0.2">
      <c r="A555" s="31"/>
      <c r="E555" s="87"/>
      <c r="F555" s="87"/>
      <c r="G555" s="87"/>
      <c r="H555" s="87"/>
      <c r="I555" s="87"/>
      <c r="J555" s="87"/>
      <c r="K555" s="87"/>
      <c r="L555" s="87"/>
    </row>
    <row r="556" spans="1:12" s="33" customFormat="1" x14ac:dyDescent="0.2">
      <c r="A556" s="31"/>
      <c r="E556" s="87"/>
      <c r="F556" s="87"/>
      <c r="G556" s="87"/>
      <c r="H556" s="87"/>
      <c r="I556" s="87"/>
      <c r="J556" s="87"/>
      <c r="K556" s="87"/>
      <c r="L556" s="87"/>
    </row>
    <row r="557" spans="1:12" s="33" customFormat="1" x14ac:dyDescent="0.2">
      <c r="A557" s="31"/>
      <c r="E557" s="87"/>
      <c r="F557" s="87"/>
      <c r="G557" s="87"/>
      <c r="H557" s="87"/>
      <c r="I557" s="87"/>
      <c r="J557" s="87"/>
      <c r="K557" s="87"/>
      <c r="L557" s="87"/>
    </row>
    <row r="558" spans="1:12" s="33" customFormat="1" x14ac:dyDescent="0.2">
      <c r="A558" s="31"/>
      <c r="E558" s="87"/>
      <c r="F558" s="87"/>
      <c r="G558" s="87"/>
      <c r="H558" s="87"/>
      <c r="I558" s="87"/>
      <c r="J558" s="87"/>
      <c r="K558" s="87"/>
      <c r="L558" s="87"/>
    </row>
    <row r="559" spans="1:12" s="33" customFormat="1" x14ac:dyDescent="0.2">
      <c r="A559" s="31"/>
      <c r="E559" s="87"/>
      <c r="F559" s="87"/>
      <c r="G559" s="87"/>
      <c r="H559" s="87"/>
      <c r="I559" s="87"/>
      <c r="J559" s="87"/>
      <c r="K559" s="87"/>
      <c r="L559" s="87"/>
    </row>
    <row r="560" spans="1:12" s="33" customFormat="1" x14ac:dyDescent="0.2">
      <c r="A560" s="31"/>
      <c r="E560" s="87"/>
      <c r="F560" s="87"/>
      <c r="G560" s="87"/>
      <c r="H560" s="87"/>
      <c r="I560" s="87"/>
      <c r="J560" s="87"/>
      <c r="K560" s="87"/>
      <c r="L560" s="87"/>
    </row>
    <row r="561" spans="1:12" s="33" customFormat="1" x14ac:dyDescent="0.2">
      <c r="A561" s="31"/>
      <c r="E561" s="87"/>
      <c r="F561" s="87"/>
      <c r="G561" s="87"/>
      <c r="H561" s="87"/>
      <c r="I561" s="87"/>
      <c r="J561" s="87"/>
      <c r="K561" s="87"/>
      <c r="L561" s="87"/>
    </row>
    <row r="562" spans="1:12" s="33" customFormat="1" x14ac:dyDescent="0.2">
      <c r="A562" s="31"/>
      <c r="E562" s="87"/>
      <c r="F562" s="87"/>
      <c r="G562" s="87"/>
      <c r="H562" s="87"/>
      <c r="I562" s="87"/>
      <c r="J562" s="87"/>
      <c r="K562" s="87"/>
      <c r="L562" s="87"/>
    </row>
    <row r="563" spans="1:12" s="33" customFormat="1" x14ac:dyDescent="0.2">
      <c r="A563" s="31"/>
      <c r="E563" s="87"/>
      <c r="F563" s="87"/>
      <c r="G563" s="87"/>
      <c r="H563" s="87"/>
      <c r="I563" s="87"/>
      <c r="J563" s="87"/>
      <c r="K563" s="87"/>
      <c r="L563" s="87"/>
    </row>
    <row r="564" spans="1:12" s="33" customFormat="1" x14ac:dyDescent="0.2">
      <c r="A564" s="31"/>
      <c r="E564" s="87"/>
      <c r="F564" s="87"/>
      <c r="G564" s="87"/>
      <c r="H564" s="87"/>
      <c r="I564" s="87"/>
      <c r="J564" s="87"/>
      <c r="K564" s="87"/>
      <c r="L564" s="87"/>
    </row>
    <row r="565" spans="1:12" s="33" customFormat="1" x14ac:dyDescent="0.2">
      <c r="A565" s="31"/>
      <c r="E565" s="87"/>
      <c r="F565" s="87"/>
      <c r="G565" s="87"/>
      <c r="H565" s="87"/>
      <c r="I565" s="87"/>
      <c r="J565" s="87"/>
      <c r="K565" s="87"/>
      <c r="L565" s="87"/>
    </row>
    <row r="566" spans="1:12" s="33" customFormat="1" x14ac:dyDescent="0.2">
      <c r="A566" s="31"/>
      <c r="E566" s="87"/>
      <c r="F566" s="87"/>
      <c r="G566" s="87"/>
      <c r="H566" s="87"/>
      <c r="I566" s="87"/>
      <c r="J566" s="87"/>
      <c r="K566" s="87"/>
      <c r="L566" s="87"/>
    </row>
    <row r="567" spans="1:12" s="33" customFormat="1" x14ac:dyDescent="0.2">
      <c r="A567" s="31"/>
      <c r="E567" s="87"/>
      <c r="F567" s="87"/>
      <c r="G567" s="87"/>
      <c r="H567" s="87"/>
      <c r="I567" s="87"/>
      <c r="J567" s="87"/>
      <c r="K567" s="87"/>
      <c r="L567" s="87"/>
    </row>
    <row r="568" spans="1:12" s="33" customFormat="1" x14ac:dyDescent="0.2">
      <c r="A568" s="31"/>
      <c r="E568" s="87"/>
      <c r="F568" s="87"/>
      <c r="G568" s="87"/>
      <c r="H568" s="87"/>
      <c r="I568" s="87"/>
      <c r="J568" s="87"/>
      <c r="K568" s="87"/>
      <c r="L568" s="87"/>
    </row>
    <row r="569" spans="1:12" s="33" customFormat="1" x14ac:dyDescent="0.2">
      <c r="A569" s="31"/>
      <c r="E569" s="87"/>
      <c r="F569" s="87"/>
      <c r="G569" s="87"/>
      <c r="H569" s="87"/>
      <c r="I569" s="87"/>
      <c r="J569" s="87"/>
      <c r="K569" s="87"/>
      <c r="L569" s="87"/>
    </row>
    <row r="570" spans="1:12" s="33" customFormat="1" x14ac:dyDescent="0.2">
      <c r="A570" s="31"/>
      <c r="E570" s="87"/>
      <c r="F570" s="87"/>
      <c r="G570" s="87"/>
      <c r="H570" s="87"/>
      <c r="I570" s="87"/>
      <c r="J570" s="87"/>
      <c r="K570" s="87"/>
      <c r="L570" s="87"/>
    </row>
    <row r="571" spans="1:12" s="33" customFormat="1" x14ac:dyDescent="0.2">
      <c r="A571" s="31"/>
      <c r="E571" s="87"/>
      <c r="F571" s="87"/>
      <c r="G571" s="87"/>
      <c r="H571" s="87"/>
      <c r="I571" s="87"/>
      <c r="J571" s="87"/>
      <c r="K571" s="87"/>
      <c r="L571" s="87"/>
    </row>
    <row r="572" spans="1:12" s="33" customFormat="1" x14ac:dyDescent="0.2">
      <c r="A572" s="31"/>
      <c r="E572" s="87"/>
      <c r="F572" s="87"/>
      <c r="G572" s="87"/>
      <c r="H572" s="87"/>
      <c r="I572" s="87"/>
      <c r="J572" s="87"/>
      <c r="K572" s="87"/>
      <c r="L572" s="87"/>
    </row>
    <row r="573" spans="1:12" s="33" customFormat="1" x14ac:dyDescent="0.2">
      <c r="A573" s="31"/>
      <c r="E573" s="87"/>
      <c r="F573" s="87"/>
      <c r="G573" s="87"/>
      <c r="H573" s="87"/>
      <c r="I573" s="87"/>
      <c r="J573" s="87"/>
      <c r="K573" s="87"/>
      <c r="L573" s="87"/>
    </row>
    <row r="574" spans="1:12" s="33" customFormat="1" x14ac:dyDescent="0.2">
      <c r="A574" s="31"/>
      <c r="E574" s="87"/>
      <c r="F574" s="87"/>
      <c r="G574" s="87"/>
      <c r="H574" s="87"/>
      <c r="I574" s="87"/>
      <c r="J574" s="87"/>
      <c r="K574" s="87"/>
      <c r="L574" s="87"/>
    </row>
    <row r="575" spans="1:12" s="33" customFormat="1" x14ac:dyDescent="0.2">
      <c r="A575" s="31"/>
      <c r="E575" s="87"/>
      <c r="F575" s="87"/>
      <c r="G575" s="87"/>
      <c r="H575" s="87"/>
      <c r="I575" s="87"/>
      <c r="J575" s="87"/>
      <c r="K575" s="87"/>
      <c r="L575" s="87"/>
    </row>
    <row r="576" spans="1:12" s="33" customFormat="1" x14ac:dyDescent="0.2">
      <c r="A576" s="31"/>
      <c r="E576" s="87"/>
      <c r="F576" s="87"/>
      <c r="G576" s="87"/>
      <c r="H576" s="87"/>
      <c r="I576" s="87"/>
      <c r="J576" s="87"/>
      <c r="K576" s="87"/>
      <c r="L576" s="87"/>
    </row>
    <row r="577" spans="1:12" s="33" customFormat="1" x14ac:dyDescent="0.2">
      <c r="A577" s="31"/>
      <c r="E577" s="87"/>
      <c r="F577" s="87"/>
      <c r="G577" s="87"/>
      <c r="H577" s="87"/>
      <c r="I577" s="87"/>
      <c r="J577" s="87"/>
      <c r="K577" s="87"/>
      <c r="L577" s="87"/>
    </row>
    <row r="578" spans="1:12" s="33" customFormat="1" x14ac:dyDescent="0.2">
      <c r="A578" s="31"/>
      <c r="E578" s="87"/>
      <c r="F578" s="87"/>
      <c r="G578" s="87"/>
      <c r="H578" s="87"/>
      <c r="I578" s="87"/>
      <c r="J578" s="87"/>
      <c r="K578" s="87"/>
      <c r="L578" s="87"/>
    </row>
    <row r="579" spans="1:12" s="33" customFormat="1" x14ac:dyDescent="0.2">
      <c r="A579" s="31"/>
      <c r="E579" s="87"/>
      <c r="F579" s="87"/>
      <c r="G579" s="87"/>
      <c r="H579" s="87"/>
      <c r="I579" s="87"/>
      <c r="J579" s="87"/>
      <c r="K579" s="87"/>
      <c r="L579" s="87"/>
    </row>
    <row r="580" spans="1:12" s="33" customFormat="1" x14ac:dyDescent="0.2">
      <c r="A580" s="31"/>
      <c r="E580" s="87"/>
      <c r="F580" s="87"/>
      <c r="G580" s="87"/>
      <c r="H580" s="87"/>
      <c r="I580" s="87"/>
      <c r="J580" s="87"/>
      <c r="K580" s="87"/>
      <c r="L580" s="87"/>
    </row>
    <row r="581" spans="1:12" s="33" customFormat="1" x14ac:dyDescent="0.2">
      <c r="A581" s="31"/>
      <c r="E581" s="87"/>
      <c r="F581" s="87"/>
      <c r="G581" s="87"/>
      <c r="H581" s="87"/>
      <c r="I581" s="87"/>
      <c r="J581" s="87"/>
      <c r="K581" s="87"/>
      <c r="L581" s="87"/>
    </row>
    <row r="582" spans="1:12" s="33" customFormat="1" x14ac:dyDescent="0.2">
      <c r="A582" s="31"/>
      <c r="E582" s="87"/>
      <c r="F582" s="87"/>
      <c r="G582" s="87"/>
      <c r="H582" s="87"/>
      <c r="I582" s="87"/>
      <c r="J582" s="87"/>
      <c r="K582" s="87"/>
      <c r="L582" s="87"/>
    </row>
    <row r="583" spans="1:12" s="33" customFormat="1" x14ac:dyDescent="0.2">
      <c r="A583" s="31"/>
      <c r="E583" s="87"/>
      <c r="F583" s="87"/>
      <c r="G583" s="87"/>
      <c r="H583" s="87"/>
      <c r="I583" s="87"/>
      <c r="J583" s="87"/>
      <c r="K583" s="87"/>
      <c r="L583" s="87"/>
    </row>
    <row r="584" spans="1:12" s="33" customFormat="1" x14ac:dyDescent="0.2">
      <c r="A584" s="31"/>
      <c r="E584" s="87"/>
      <c r="F584" s="87"/>
      <c r="G584" s="87"/>
      <c r="H584" s="87"/>
      <c r="I584" s="87"/>
      <c r="J584" s="87"/>
      <c r="K584" s="87"/>
      <c r="L584" s="87"/>
    </row>
    <row r="585" spans="1:12" s="33" customFormat="1" x14ac:dyDescent="0.2">
      <c r="A585" s="31"/>
      <c r="E585" s="87"/>
      <c r="F585" s="87"/>
      <c r="G585" s="87"/>
      <c r="H585" s="87"/>
      <c r="I585" s="87"/>
      <c r="J585" s="87"/>
      <c r="K585" s="87"/>
      <c r="L585" s="87"/>
    </row>
    <row r="586" spans="1:12" s="33" customFormat="1" x14ac:dyDescent="0.2">
      <c r="A586" s="31"/>
      <c r="E586" s="87"/>
      <c r="F586" s="87"/>
      <c r="G586" s="87"/>
      <c r="H586" s="87"/>
      <c r="I586" s="87"/>
      <c r="J586" s="87"/>
      <c r="K586" s="87"/>
      <c r="L586" s="87"/>
    </row>
    <row r="587" spans="1:12" s="33" customFormat="1" x14ac:dyDescent="0.2">
      <c r="A587" s="31"/>
      <c r="E587" s="87"/>
      <c r="F587" s="87"/>
      <c r="G587" s="87"/>
      <c r="H587" s="87"/>
      <c r="I587" s="87"/>
      <c r="J587" s="87"/>
      <c r="K587" s="87"/>
      <c r="L587" s="87"/>
    </row>
    <row r="588" spans="1:12" s="33" customFormat="1" x14ac:dyDescent="0.2">
      <c r="A588" s="31"/>
      <c r="E588" s="87"/>
      <c r="F588" s="87"/>
      <c r="G588" s="87"/>
      <c r="H588" s="87"/>
      <c r="I588" s="87"/>
      <c r="J588" s="87"/>
      <c r="K588" s="87"/>
      <c r="L588" s="87"/>
    </row>
    <row r="589" spans="1:12" s="33" customFormat="1" x14ac:dyDescent="0.2">
      <c r="A589" s="31"/>
      <c r="E589" s="87"/>
      <c r="F589" s="87"/>
      <c r="G589" s="87"/>
      <c r="H589" s="87"/>
      <c r="I589" s="87"/>
      <c r="J589" s="87"/>
      <c r="K589" s="87"/>
      <c r="L589" s="87"/>
    </row>
    <row r="590" spans="1:12" s="33" customFormat="1" x14ac:dyDescent="0.2">
      <c r="A590" s="31"/>
      <c r="E590" s="87"/>
      <c r="F590" s="87"/>
      <c r="G590" s="87"/>
      <c r="H590" s="87"/>
      <c r="I590" s="87"/>
      <c r="J590" s="87"/>
      <c r="K590" s="87"/>
      <c r="L590" s="87"/>
    </row>
    <row r="591" spans="1:12" s="33" customFormat="1" x14ac:dyDescent="0.2">
      <c r="A591" s="31"/>
      <c r="E591" s="87"/>
      <c r="F591" s="87"/>
      <c r="G591" s="87"/>
      <c r="H591" s="87"/>
      <c r="I591" s="87"/>
      <c r="J591" s="87"/>
      <c r="K591" s="87"/>
      <c r="L591" s="87"/>
    </row>
    <row r="592" spans="1:12" s="33" customFormat="1" x14ac:dyDescent="0.2">
      <c r="A592" s="31"/>
      <c r="E592" s="87"/>
      <c r="F592" s="87"/>
      <c r="G592" s="87"/>
      <c r="H592" s="87"/>
      <c r="I592" s="87"/>
      <c r="J592" s="87"/>
      <c r="K592" s="87"/>
      <c r="L592" s="87"/>
    </row>
    <row r="593" spans="1:12" s="33" customFormat="1" x14ac:dyDescent="0.2">
      <c r="A593" s="31"/>
      <c r="E593" s="87"/>
      <c r="F593" s="87"/>
      <c r="G593" s="87"/>
      <c r="H593" s="87"/>
      <c r="I593" s="87"/>
      <c r="J593" s="87"/>
      <c r="K593" s="87"/>
      <c r="L593" s="87"/>
    </row>
    <row r="594" spans="1:12" s="33" customFormat="1" x14ac:dyDescent="0.2">
      <c r="A594" s="31"/>
      <c r="E594" s="87"/>
      <c r="F594" s="87"/>
      <c r="G594" s="87"/>
      <c r="H594" s="87"/>
      <c r="I594" s="87"/>
      <c r="J594" s="87"/>
      <c r="K594" s="87"/>
      <c r="L594" s="87"/>
    </row>
    <row r="595" spans="1:12" s="33" customFormat="1" x14ac:dyDescent="0.2">
      <c r="A595" s="31"/>
      <c r="E595" s="87"/>
      <c r="F595" s="87"/>
      <c r="G595" s="87"/>
      <c r="H595" s="87"/>
      <c r="I595" s="87"/>
      <c r="J595" s="87"/>
      <c r="K595" s="87"/>
      <c r="L595" s="87"/>
    </row>
    <row r="596" spans="1:12" s="33" customFormat="1" x14ac:dyDescent="0.2">
      <c r="A596" s="31"/>
      <c r="E596" s="87"/>
      <c r="F596" s="87"/>
      <c r="G596" s="87"/>
      <c r="H596" s="87"/>
      <c r="I596" s="87"/>
      <c r="J596" s="87"/>
      <c r="K596" s="87"/>
      <c r="L596" s="87"/>
    </row>
    <row r="597" spans="1:12" s="33" customFormat="1" x14ac:dyDescent="0.2">
      <c r="A597" s="31"/>
      <c r="E597" s="87"/>
      <c r="F597" s="87"/>
      <c r="G597" s="87"/>
      <c r="H597" s="87"/>
      <c r="I597" s="87"/>
      <c r="J597" s="87"/>
      <c r="K597" s="87"/>
      <c r="L597" s="87"/>
    </row>
    <row r="598" spans="1:12" s="33" customFormat="1" x14ac:dyDescent="0.2">
      <c r="A598" s="31"/>
      <c r="E598" s="87"/>
      <c r="F598" s="87"/>
      <c r="G598" s="87"/>
      <c r="H598" s="87"/>
      <c r="I598" s="87"/>
      <c r="J598" s="87"/>
      <c r="K598" s="87"/>
      <c r="L598" s="87"/>
    </row>
    <row r="599" spans="1:12" s="33" customFormat="1" x14ac:dyDescent="0.2">
      <c r="A599" s="31"/>
      <c r="E599" s="87"/>
      <c r="F599" s="87"/>
      <c r="G599" s="87"/>
      <c r="H599" s="87"/>
      <c r="I599" s="87"/>
      <c r="J599" s="87"/>
      <c r="K599" s="87"/>
      <c r="L599" s="87"/>
    </row>
    <row r="600" spans="1:12" s="33" customFormat="1" x14ac:dyDescent="0.2">
      <c r="A600" s="31"/>
      <c r="E600" s="87"/>
      <c r="F600" s="87"/>
      <c r="G600" s="87"/>
      <c r="H600" s="87"/>
      <c r="I600" s="87"/>
      <c r="J600" s="87"/>
      <c r="K600" s="87"/>
      <c r="L600" s="87"/>
    </row>
    <row r="601" spans="1:12" s="33" customFormat="1" x14ac:dyDescent="0.2">
      <c r="A601" s="31"/>
      <c r="E601" s="87"/>
      <c r="F601" s="87"/>
      <c r="G601" s="87"/>
      <c r="H601" s="87"/>
      <c r="I601" s="87"/>
      <c r="J601" s="87"/>
      <c r="K601" s="87"/>
      <c r="L601" s="87"/>
    </row>
    <row r="602" spans="1:12" s="33" customFormat="1" x14ac:dyDescent="0.2">
      <c r="A602" s="31"/>
      <c r="E602" s="87"/>
      <c r="F602" s="87"/>
      <c r="G602" s="87"/>
      <c r="H602" s="87"/>
      <c r="I602" s="87"/>
      <c r="J602" s="87"/>
      <c r="K602" s="87"/>
      <c r="L602" s="87"/>
    </row>
    <row r="603" spans="1:12" s="33" customFormat="1" x14ac:dyDescent="0.2">
      <c r="A603" s="31"/>
      <c r="E603" s="87"/>
      <c r="F603" s="87"/>
      <c r="G603" s="87"/>
      <c r="H603" s="87"/>
      <c r="I603" s="87"/>
      <c r="J603" s="87"/>
      <c r="K603" s="87"/>
      <c r="L603" s="87"/>
    </row>
    <row r="604" spans="1:12" s="33" customFormat="1" x14ac:dyDescent="0.2">
      <c r="A604" s="31"/>
      <c r="E604" s="87"/>
      <c r="F604" s="87"/>
      <c r="G604" s="87"/>
      <c r="H604" s="87"/>
      <c r="I604" s="87"/>
      <c r="J604" s="87"/>
      <c r="K604" s="87"/>
      <c r="L604" s="87"/>
    </row>
    <row r="605" spans="1:12" s="33" customFormat="1" x14ac:dyDescent="0.2">
      <c r="A605" s="31"/>
      <c r="E605" s="87"/>
      <c r="F605" s="87"/>
      <c r="G605" s="87"/>
      <c r="H605" s="87"/>
      <c r="I605" s="87"/>
      <c r="J605" s="87"/>
      <c r="K605" s="87"/>
      <c r="L605" s="87"/>
    </row>
    <row r="606" spans="1:12" s="33" customFormat="1" x14ac:dyDescent="0.2">
      <c r="A606" s="31"/>
      <c r="E606" s="87"/>
      <c r="F606" s="87"/>
      <c r="G606" s="87"/>
      <c r="H606" s="87"/>
      <c r="I606" s="87"/>
      <c r="J606" s="87"/>
      <c r="K606" s="87"/>
      <c r="L606" s="87"/>
    </row>
    <row r="607" spans="1:12" s="33" customFormat="1" x14ac:dyDescent="0.2">
      <c r="A607" s="31"/>
      <c r="E607" s="87"/>
      <c r="F607" s="87"/>
      <c r="G607" s="87"/>
      <c r="H607" s="87"/>
      <c r="I607" s="87"/>
      <c r="J607" s="87"/>
      <c r="K607" s="87"/>
      <c r="L607" s="87"/>
    </row>
    <row r="608" spans="1:12" s="33" customFormat="1" x14ac:dyDescent="0.2">
      <c r="A608" s="31"/>
      <c r="E608" s="87"/>
      <c r="F608" s="87"/>
      <c r="G608" s="87"/>
      <c r="H608" s="87"/>
      <c r="I608" s="87"/>
      <c r="J608" s="87"/>
      <c r="K608" s="87"/>
      <c r="L608" s="87"/>
    </row>
    <row r="609" spans="1:12" s="33" customFormat="1" x14ac:dyDescent="0.2">
      <c r="A609" s="31"/>
      <c r="E609" s="87"/>
      <c r="F609" s="87"/>
      <c r="G609" s="87"/>
      <c r="H609" s="87"/>
      <c r="I609" s="87"/>
      <c r="J609" s="87"/>
      <c r="K609" s="87"/>
      <c r="L609" s="87"/>
    </row>
    <row r="610" spans="1:12" s="33" customFormat="1" x14ac:dyDescent="0.2">
      <c r="A610" s="31"/>
      <c r="E610" s="87"/>
      <c r="F610" s="87"/>
      <c r="G610" s="87"/>
      <c r="H610" s="87"/>
      <c r="I610" s="87"/>
      <c r="J610" s="87"/>
      <c r="K610" s="87"/>
      <c r="L610" s="87"/>
    </row>
    <row r="611" spans="1:12" s="33" customFormat="1" x14ac:dyDescent="0.2">
      <c r="A611" s="31"/>
      <c r="E611" s="87"/>
      <c r="F611" s="87"/>
      <c r="G611" s="87"/>
      <c r="H611" s="87"/>
      <c r="I611" s="87"/>
      <c r="J611" s="87"/>
      <c r="K611" s="87"/>
      <c r="L611" s="87"/>
    </row>
    <row r="612" spans="1:12" s="33" customFormat="1" x14ac:dyDescent="0.2">
      <c r="A612" s="31"/>
      <c r="E612" s="87"/>
      <c r="F612" s="87"/>
      <c r="G612" s="87"/>
      <c r="H612" s="87"/>
      <c r="I612" s="87"/>
      <c r="J612" s="87"/>
      <c r="K612" s="87"/>
      <c r="L612" s="87"/>
    </row>
    <row r="613" spans="1:12" s="33" customFormat="1" x14ac:dyDescent="0.2">
      <c r="A613" s="31"/>
      <c r="E613" s="87"/>
      <c r="F613" s="87"/>
      <c r="G613" s="87"/>
      <c r="H613" s="87"/>
      <c r="I613" s="87"/>
      <c r="J613" s="87"/>
      <c r="K613" s="87"/>
      <c r="L613" s="87"/>
    </row>
    <row r="614" spans="1:12" s="33" customFormat="1" x14ac:dyDescent="0.2">
      <c r="A614" s="31"/>
      <c r="E614" s="87"/>
      <c r="F614" s="87"/>
      <c r="G614" s="87"/>
      <c r="H614" s="87"/>
      <c r="I614" s="87"/>
      <c r="J614" s="87"/>
      <c r="K614" s="87"/>
      <c r="L614" s="87"/>
    </row>
    <row r="615" spans="1:12" s="33" customFormat="1" x14ac:dyDescent="0.2">
      <c r="A615" s="31"/>
      <c r="E615" s="87"/>
      <c r="F615" s="87"/>
      <c r="G615" s="87"/>
      <c r="H615" s="87"/>
      <c r="I615" s="87"/>
      <c r="J615" s="87"/>
      <c r="K615" s="87"/>
      <c r="L615" s="87"/>
    </row>
    <row r="616" spans="1:12" s="33" customFormat="1" x14ac:dyDescent="0.2">
      <c r="A616" s="31"/>
      <c r="E616" s="87"/>
      <c r="F616" s="87"/>
      <c r="G616" s="87"/>
      <c r="H616" s="87"/>
      <c r="I616" s="87"/>
      <c r="J616" s="87"/>
      <c r="K616" s="87"/>
      <c r="L616" s="87"/>
    </row>
    <row r="617" spans="1:12" s="33" customFormat="1" x14ac:dyDescent="0.2">
      <c r="A617" s="31"/>
      <c r="E617" s="87"/>
      <c r="F617" s="87"/>
      <c r="G617" s="87"/>
      <c r="H617" s="87"/>
      <c r="I617" s="87"/>
      <c r="J617" s="87"/>
      <c r="K617" s="87"/>
      <c r="L617" s="87"/>
    </row>
    <row r="618" spans="1:12" s="33" customFormat="1" x14ac:dyDescent="0.2">
      <c r="A618" s="31"/>
      <c r="E618" s="87"/>
      <c r="F618" s="87"/>
      <c r="G618" s="87"/>
      <c r="H618" s="87"/>
      <c r="I618" s="87"/>
      <c r="J618" s="87"/>
      <c r="K618" s="87"/>
      <c r="L618" s="87"/>
    </row>
    <row r="619" spans="1:12" s="33" customFormat="1" x14ac:dyDescent="0.2">
      <c r="A619" s="31"/>
      <c r="E619" s="87"/>
      <c r="F619" s="87"/>
      <c r="G619" s="87"/>
      <c r="H619" s="87"/>
      <c r="I619" s="87"/>
      <c r="J619" s="87"/>
      <c r="K619" s="87"/>
      <c r="L619" s="87"/>
    </row>
    <row r="620" spans="1:12" s="33" customFormat="1" x14ac:dyDescent="0.2">
      <c r="A620" s="31"/>
      <c r="E620" s="87"/>
      <c r="F620" s="87"/>
      <c r="G620" s="87"/>
      <c r="H620" s="87"/>
      <c r="I620" s="87"/>
      <c r="J620" s="87"/>
      <c r="K620" s="87"/>
      <c r="L620" s="87"/>
    </row>
    <row r="621" spans="1:12" s="33" customFormat="1" x14ac:dyDescent="0.2">
      <c r="A621" s="31"/>
      <c r="E621" s="87"/>
      <c r="F621" s="87"/>
      <c r="G621" s="87"/>
      <c r="H621" s="87"/>
      <c r="I621" s="87"/>
      <c r="J621" s="87"/>
      <c r="K621" s="87"/>
      <c r="L621" s="87"/>
    </row>
    <row r="622" spans="1:12" s="33" customFormat="1" x14ac:dyDescent="0.2">
      <c r="A622" s="31"/>
      <c r="E622" s="87"/>
      <c r="F622" s="87"/>
      <c r="G622" s="87"/>
      <c r="H622" s="87"/>
      <c r="I622" s="87"/>
      <c r="J622" s="87"/>
      <c r="K622" s="87"/>
      <c r="L622" s="87"/>
    </row>
    <row r="623" spans="1:12" s="33" customFormat="1" x14ac:dyDescent="0.2">
      <c r="A623" s="31"/>
      <c r="E623" s="87"/>
      <c r="F623" s="87"/>
      <c r="G623" s="87"/>
      <c r="H623" s="87"/>
      <c r="I623" s="87"/>
      <c r="J623" s="87"/>
      <c r="K623" s="87"/>
      <c r="L623" s="87"/>
    </row>
    <row r="624" spans="1:12" s="33" customFormat="1" x14ac:dyDescent="0.2">
      <c r="A624" s="31"/>
      <c r="E624" s="87"/>
      <c r="F624" s="87"/>
      <c r="G624" s="87"/>
      <c r="H624" s="87"/>
      <c r="I624" s="87"/>
      <c r="J624" s="87"/>
      <c r="K624" s="87"/>
      <c r="L624" s="87"/>
    </row>
    <row r="625" spans="1:12" s="33" customFormat="1" x14ac:dyDescent="0.2">
      <c r="A625" s="31"/>
      <c r="E625" s="87"/>
      <c r="F625" s="87"/>
      <c r="G625" s="87"/>
      <c r="H625" s="87"/>
      <c r="I625" s="87"/>
      <c r="J625" s="87"/>
      <c r="K625" s="87"/>
      <c r="L625" s="87"/>
    </row>
    <row r="626" spans="1:12" s="33" customFormat="1" x14ac:dyDescent="0.2">
      <c r="A626" s="31"/>
      <c r="E626" s="87"/>
      <c r="F626" s="87"/>
      <c r="G626" s="87"/>
      <c r="H626" s="87"/>
      <c r="I626" s="87"/>
      <c r="J626" s="87"/>
      <c r="K626" s="87"/>
      <c r="L626" s="87"/>
    </row>
    <row r="627" spans="1:12" s="33" customFormat="1" x14ac:dyDescent="0.2">
      <c r="A627" s="31"/>
      <c r="E627" s="87"/>
      <c r="F627" s="87"/>
      <c r="G627" s="87"/>
      <c r="H627" s="87"/>
      <c r="I627" s="87"/>
      <c r="J627" s="87"/>
      <c r="K627" s="87"/>
      <c r="L627" s="87"/>
    </row>
    <row r="628" spans="1:12" s="33" customFormat="1" x14ac:dyDescent="0.2">
      <c r="A628" s="31"/>
      <c r="E628" s="87"/>
      <c r="F628" s="87"/>
      <c r="G628" s="87"/>
      <c r="H628" s="87"/>
      <c r="I628" s="87"/>
      <c r="J628" s="87"/>
      <c r="K628" s="87"/>
      <c r="L628" s="87"/>
    </row>
    <row r="629" spans="1:12" s="33" customFormat="1" x14ac:dyDescent="0.2">
      <c r="A629" s="31"/>
      <c r="E629" s="87"/>
      <c r="F629" s="87"/>
      <c r="G629" s="87"/>
      <c r="H629" s="87"/>
      <c r="I629" s="87"/>
      <c r="J629" s="87"/>
      <c r="K629" s="87"/>
      <c r="L629" s="87"/>
    </row>
    <row r="630" spans="1:12" s="33" customFormat="1" x14ac:dyDescent="0.2">
      <c r="A630" s="31"/>
      <c r="E630" s="87"/>
      <c r="F630" s="87"/>
      <c r="G630" s="87"/>
      <c r="H630" s="87"/>
      <c r="I630" s="87"/>
      <c r="J630" s="87"/>
      <c r="K630" s="87"/>
      <c r="L630" s="87"/>
    </row>
    <row r="631" spans="1:12" s="33" customFormat="1" x14ac:dyDescent="0.2">
      <c r="A631" s="31"/>
      <c r="E631" s="87"/>
      <c r="F631" s="87"/>
      <c r="G631" s="87"/>
      <c r="H631" s="87"/>
      <c r="I631" s="87"/>
      <c r="J631" s="87"/>
      <c r="K631" s="87"/>
      <c r="L631" s="87"/>
    </row>
    <row r="632" spans="1:12" s="33" customFormat="1" x14ac:dyDescent="0.2">
      <c r="A632" s="31"/>
      <c r="E632" s="87"/>
      <c r="F632" s="87"/>
      <c r="G632" s="87"/>
      <c r="H632" s="87"/>
      <c r="I632" s="87"/>
      <c r="J632" s="87"/>
      <c r="K632" s="87"/>
      <c r="L632" s="87"/>
    </row>
    <row r="633" spans="1:12" s="33" customFormat="1" x14ac:dyDescent="0.2">
      <c r="A633" s="31"/>
      <c r="E633" s="87"/>
      <c r="F633" s="87"/>
      <c r="G633" s="87"/>
      <c r="H633" s="87"/>
      <c r="I633" s="87"/>
      <c r="J633" s="87"/>
      <c r="K633" s="87"/>
      <c r="L633" s="87"/>
    </row>
    <row r="634" spans="1:12" s="33" customFormat="1" x14ac:dyDescent="0.2">
      <c r="A634" s="31"/>
      <c r="E634" s="87"/>
      <c r="F634" s="87"/>
      <c r="G634" s="87"/>
      <c r="H634" s="87"/>
      <c r="I634" s="87"/>
      <c r="J634" s="87"/>
      <c r="K634" s="87"/>
      <c r="L634" s="87"/>
    </row>
    <row r="635" spans="1:12" s="33" customFormat="1" x14ac:dyDescent="0.2">
      <c r="A635" s="31"/>
      <c r="E635" s="87"/>
      <c r="F635" s="87"/>
      <c r="G635" s="87"/>
      <c r="H635" s="87"/>
      <c r="I635" s="87"/>
      <c r="J635" s="87"/>
      <c r="K635" s="87"/>
      <c r="L635" s="87"/>
    </row>
    <row r="636" spans="1:12" s="33" customFormat="1" x14ac:dyDescent="0.2">
      <c r="A636" s="31"/>
      <c r="E636" s="87"/>
      <c r="F636" s="87"/>
      <c r="G636" s="87"/>
      <c r="H636" s="87"/>
      <c r="I636" s="87"/>
      <c r="J636" s="87"/>
      <c r="K636" s="87"/>
      <c r="L636" s="87"/>
    </row>
    <row r="637" spans="1:12" s="33" customFormat="1" x14ac:dyDescent="0.2">
      <c r="A637" s="31"/>
      <c r="E637" s="87"/>
      <c r="F637" s="87"/>
      <c r="G637" s="87"/>
      <c r="H637" s="87"/>
      <c r="I637" s="87"/>
      <c r="J637" s="87"/>
      <c r="K637" s="87"/>
      <c r="L637" s="87"/>
    </row>
    <row r="638" spans="1:12" s="33" customFormat="1" x14ac:dyDescent="0.2">
      <c r="A638" s="31"/>
      <c r="E638" s="87"/>
      <c r="F638" s="87"/>
      <c r="G638" s="87"/>
      <c r="H638" s="87"/>
      <c r="I638" s="87"/>
      <c r="J638" s="87"/>
      <c r="K638" s="87"/>
      <c r="L638" s="87"/>
    </row>
    <row r="639" spans="1:12" s="33" customFormat="1" x14ac:dyDescent="0.2">
      <c r="A639" s="31"/>
      <c r="E639" s="87"/>
      <c r="F639" s="87"/>
      <c r="G639" s="87"/>
      <c r="H639" s="87"/>
      <c r="I639" s="87"/>
      <c r="J639" s="87"/>
      <c r="K639" s="87"/>
      <c r="L639" s="87"/>
    </row>
    <row r="640" spans="1:12" s="33" customFormat="1" x14ac:dyDescent="0.2">
      <c r="A640" s="31"/>
      <c r="E640" s="87"/>
      <c r="F640" s="87"/>
      <c r="G640" s="87"/>
      <c r="H640" s="87"/>
      <c r="I640" s="87"/>
      <c r="J640" s="87"/>
      <c r="K640" s="87"/>
      <c r="L640" s="87"/>
    </row>
    <row r="641" spans="1:12" s="33" customFormat="1" x14ac:dyDescent="0.2">
      <c r="A641" s="31"/>
      <c r="E641" s="87"/>
      <c r="F641" s="87"/>
      <c r="G641" s="87"/>
      <c r="H641" s="87"/>
      <c r="I641" s="87"/>
      <c r="J641" s="87"/>
      <c r="K641" s="87"/>
      <c r="L641" s="87"/>
    </row>
    <row r="642" spans="1:12" s="33" customFormat="1" x14ac:dyDescent="0.2">
      <c r="A642" s="31"/>
      <c r="E642" s="87"/>
      <c r="F642" s="87"/>
      <c r="G642" s="87"/>
      <c r="H642" s="87"/>
      <c r="I642" s="87"/>
      <c r="J642" s="87"/>
      <c r="K642" s="87"/>
      <c r="L642" s="87"/>
    </row>
    <row r="643" spans="1:12" s="33" customFormat="1" x14ac:dyDescent="0.2">
      <c r="A643" s="31"/>
      <c r="E643" s="87"/>
      <c r="F643" s="87"/>
      <c r="G643" s="87"/>
      <c r="H643" s="87"/>
      <c r="I643" s="87"/>
      <c r="J643" s="87"/>
      <c r="K643" s="87"/>
      <c r="L643" s="87"/>
    </row>
    <row r="644" spans="1:12" s="33" customFormat="1" x14ac:dyDescent="0.2">
      <c r="A644" s="31"/>
      <c r="E644" s="87"/>
      <c r="F644" s="87"/>
      <c r="G644" s="87"/>
      <c r="H644" s="87"/>
      <c r="I644" s="87"/>
      <c r="J644" s="87"/>
      <c r="K644" s="87"/>
      <c r="L644" s="87"/>
    </row>
    <row r="645" spans="1:12" s="33" customFormat="1" x14ac:dyDescent="0.2">
      <c r="A645" s="31"/>
      <c r="E645" s="87"/>
      <c r="F645" s="87"/>
      <c r="G645" s="87"/>
      <c r="H645" s="87"/>
      <c r="I645" s="87"/>
      <c r="J645" s="87"/>
      <c r="K645" s="87"/>
      <c r="L645" s="87"/>
    </row>
    <row r="646" spans="1:12" s="33" customFormat="1" x14ac:dyDescent="0.2">
      <c r="A646" s="31"/>
      <c r="E646" s="87"/>
      <c r="F646" s="87"/>
      <c r="G646" s="87"/>
      <c r="H646" s="87"/>
      <c r="I646" s="87"/>
      <c r="J646" s="87"/>
      <c r="K646" s="87"/>
      <c r="L646" s="87"/>
    </row>
    <row r="647" spans="1:12" s="33" customFormat="1" x14ac:dyDescent="0.2">
      <c r="A647" s="31"/>
      <c r="E647" s="87"/>
      <c r="F647" s="87"/>
      <c r="G647" s="87"/>
      <c r="H647" s="87"/>
      <c r="I647" s="87"/>
      <c r="J647" s="87"/>
      <c r="K647" s="87"/>
      <c r="L647" s="87"/>
    </row>
    <row r="648" spans="1:12" s="33" customFormat="1" x14ac:dyDescent="0.2">
      <c r="A648" s="31"/>
      <c r="E648" s="87"/>
      <c r="F648" s="87"/>
      <c r="G648" s="87"/>
      <c r="H648" s="87"/>
      <c r="I648" s="87"/>
      <c r="J648" s="87"/>
      <c r="K648" s="87"/>
      <c r="L648" s="87"/>
    </row>
    <row r="649" spans="1:12" s="33" customFormat="1" x14ac:dyDescent="0.2">
      <c r="A649" s="31"/>
      <c r="E649" s="87"/>
      <c r="F649" s="87"/>
      <c r="G649" s="87"/>
      <c r="H649" s="87"/>
      <c r="I649" s="87"/>
      <c r="J649" s="87"/>
      <c r="K649" s="87"/>
      <c r="L649" s="87"/>
    </row>
    <row r="650" spans="1:12" s="33" customFormat="1" x14ac:dyDescent="0.2">
      <c r="A650" s="31"/>
      <c r="E650" s="87"/>
      <c r="F650" s="87"/>
      <c r="G650" s="87"/>
      <c r="H650" s="87"/>
      <c r="I650" s="87"/>
      <c r="J650" s="87"/>
      <c r="K650" s="87"/>
      <c r="L650" s="87"/>
    </row>
    <row r="651" spans="1:12" s="33" customFormat="1" x14ac:dyDescent="0.2">
      <c r="A651" s="31"/>
      <c r="E651" s="87"/>
      <c r="F651" s="87"/>
      <c r="G651" s="87"/>
      <c r="H651" s="87"/>
      <c r="I651" s="87"/>
      <c r="J651" s="87"/>
      <c r="K651" s="87"/>
      <c r="L651" s="87"/>
    </row>
    <row r="652" spans="1:12" s="33" customFormat="1" x14ac:dyDescent="0.2">
      <c r="A652" s="31"/>
      <c r="E652" s="87"/>
      <c r="F652" s="87"/>
      <c r="G652" s="87"/>
      <c r="H652" s="87"/>
      <c r="I652" s="87"/>
      <c r="J652" s="87"/>
      <c r="K652" s="87"/>
      <c r="L652" s="87"/>
    </row>
    <row r="653" spans="1:12" s="33" customFormat="1" x14ac:dyDescent="0.2">
      <c r="A653" s="31"/>
      <c r="E653" s="87"/>
      <c r="F653" s="87"/>
      <c r="G653" s="87"/>
      <c r="H653" s="87"/>
      <c r="I653" s="87"/>
      <c r="J653" s="87"/>
      <c r="K653" s="87"/>
      <c r="L653" s="87"/>
    </row>
    <row r="654" spans="1:12" s="33" customFormat="1" x14ac:dyDescent="0.2">
      <c r="A654" s="31"/>
      <c r="E654" s="87"/>
      <c r="F654" s="87"/>
      <c r="G654" s="87"/>
      <c r="H654" s="87"/>
      <c r="I654" s="87"/>
      <c r="J654" s="87"/>
      <c r="K654" s="87"/>
      <c r="L654" s="87"/>
    </row>
    <row r="655" spans="1:12" s="33" customFormat="1" x14ac:dyDescent="0.2">
      <c r="A655" s="31"/>
      <c r="E655" s="87"/>
      <c r="F655" s="87"/>
      <c r="G655" s="87"/>
      <c r="H655" s="87"/>
      <c r="I655" s="87"/>
      <c r="J655" s="87"/>
      <c r="K655" s="87"/>
      <c r="L655" s="87"/>
    </row>
    <row r="656" spans="1:12" s="33" customFormat="1" x14ac:dyDescent="0.2">
      <c r="A656" s="31"/>
      <c r="E656" s="87"/>
      <c r="F656" s="87"/>
      <c r="G656" s="87"/>
      <c r="H656" s="87"/>
      <c r="I656" s="87"/>
      <c r="J656" s="87"/>
      <c r="K656" s="87"/>
      <c r="L656" s="87"/>
    </row>
    <row r="657" spans="1:12" s="33" customFormat="1" x14ac:dyDescent="0.2">
      <c r="A657" s="31"/>
      <c r="E657" s="87"/>
      <c r="F657" s="87"/>
      <c r="G657" s="87"/>
      <c r="H657" s="87"/>
      <c r="I657" s="87"/>
      <c r="J657" s="87"/>
      <c r="K657" s="87"/>
      <c r="L657" s="87"/>
    </row>
    <row r="658" spans="1:12" s="33" customFormat="1" x14ac:dyDescent="0.2">
      <c r="A658" s="31"/>
      <c r="E658" s="87"/>
      <c r="F658" s="87"/>
      <c r="G658" s="87"/>
      <c r="H658" s="87"/>
      <c r="I658" s="87"/>
      <c r="J658" s="87"/>
      <c r="K658" s="87"/>
      <c r="L658" s="87"/>
    </row>
    <row r="659" spans="1:12" s="33" customFormat="1" x14ac:dyDescent="0.2">
      <c r="A659" s="31"/>
      <c r="E659" s="87"/>
      <c r="F659" s="87"/>
      <c r="G659" s="87"/>
      <c r="H659" s="87"/>
      <c r="I659" s="87"/>
      <c r="J659" s="87"/>
      <c r="K659" s="87"/>
      <c r="L659" s="87"/>
    </row>
    <row r="660" spans="1:12" s="33" customFormat="1" x14ac:dyDescent="0.2">
      <c r="A660" s="31"/>
      <c r="E660" s="87"/>
      <c r="F660" s="87"/>
      <c r="G660" s="87"/>
      <c r="H660" s="87"/>
      <c r="I660" s="87"/>
      <c r="J660" s="87"/>
      <c r="K660" s="87"/>
      <c r="L660" s="87"/>
    </row>
    <row r="661" spans="1:12" s="33" customFormat="1" x14ac:dyDescent="0.2">
      <c r="A661" s="31"/>
      <c r="E661" s="87"/>
      <c r="F661" s="87"/>
      <c r="G661" s="87"/>
      <c r="H661" s="87"/>
      <c r="I661" s="87"/>
      <c r="J661" s="87"/>
      <c r="K661" s="87"/>
      <c r="L661" s="87"/>
    </row>
    <row r="662" spans="1:12" s="33" customFormat="1" x14ac:dyDescent="0.2">
      <c r="A662" s="31"/>
      <c r="E662" s="87"/>
      <c r="F662" s="87"/>
      <c r="G662" s="87"/>
      <c r="H662" s="87"/>
      <c r="I662" s="87"/>
      <c r="J662" s="87"/>
      <c r="K662" s="87"/>
      <c r="L662" s="87"/>
    </row>
    <row r="663" spans="1:12" s="33" customFormat="1" x14ac:dyDescent="0.2">
      <c r="A663" s="31"/>
      <c r="E663" s="87"/>
      <c r="F663" s="87"/>
      <c r="G663" s="87"/>
      <c r="H663" s="87"/>
      <c r="I663" s="87"/>
      <c r="J663" s="87"/>
      <c r="K663" s="87"/>
      <c r="L663" s="87"/>
    </row>
    <row r="664" spans="1:12" s="33" customFormat="1" x14ac:dyDescent="0.2">
      <c r="A664" s="31"/>
      <c r="E664" s="87"/>
      <c r="F664" s="87"/>
      <c r="G664" s="87"/>
      <c r="H664" s="87"/>
      <c r="I664" s="87"/>
      <c r="J664" s="87"/>
      <c r="K664" s="87"/>
      <c r="L664" s="87"/>
    </row>
    <row r="665" spans="1:12" s="33" customFormat="1" x14ac:dyDescent="0.2">
      <c r="A665" s="31"/>
      <c r="E665" s="87"/>
      <c r="F665" s="87"/>
      <c r="G665" s="87"/>
      <c r="H665" s="87"/>
      <c r="I665" s="87"/>
      <c r="J665" s="87"/>
      <c r="K665" s="87"/>
      <c r="L665" s="87"/>
    </row>
    <row r="666" spans="1:12" s="33" customFormat="1" x14ac:dyDescent="0.2">
      <c r="A666" s="31"/>
      <c r="E666" s="87"/>
      <c r="F666" s="87"/>
      <c r="G666" s="87"/>
      <c r="H666" s="87"/>
      <c r="I666" s="87"/>
      <c r="J666" s="87"/>
      <c r="K666" s="87"/>
      <c r="L666" s="87"/>
    </row>
    <row r="667" spans="1:12" s="33" customFormat="1" x14ac:dyDescent="0.2">
      <c r="A667" s="31"/>
      <c r="E667" s="87"/>
      <c r="F667" s="87"/>
      <c r="G667" s="87"/>
      <c r="H667" s="87"/>
      <c r="I667" s="87"/>
      <c r="J667" s="87"/>
      <c r="K667" s="87"/>
      <c r="L667" s="87"/>
    </row>
    <row r="668" spans="1:12" s="33" customFormat="1" x14ac:dyDescent="0.2">
      <c r="A668" s="31"/>
      <c r="E668" s="87"/>
      <c r="F668" s="87"/>
      <c r="G668" s="87"/>
      <c r="H668" s="87"/>
      <c r="I668" s="87"/>
      <c r="J668" s="87"/>
      <c r="K668" s="87"/>
      <c r="L668" s="87"/>
    </row>
    <row r="669" spans="1:12" s="33" customFormat="1" x14ac:dyDescent="0.2">
      <c r="A669" s="31"/>
      <c r="E669" s="87"/>
      <c r="F669" s="87"/>
      <c r="G669" s="87"/>
      <c r="H669" s="87"/>
      <c r="I669" s="87"/>
      <c r="J669" s="87"/>
      <c r="K669" s="87"/>
      <c r="L669" s="87"/>
    </row>
    <row r="670" spans="1:12" s="33" customFormat="1" x14ac:dyDescent="0.2">
      <c r="A670" s="31"/>
      <c r="E670" s="87"/>
      <c r="F670" s="87"/>
      <c r="G670" s="87"/>
      <c r="H670" s="87"/>
      <c r="I670" s="87"/>
      <c r="J670" s="87"/>
      <c r="K670" s="87"/>
      <c r="L670" s="87"/>
    </row>
    <row r="671" spans="1:12" s="33" customFormat="1" x14ac:dyDescent="0.2">
      <c r="A671" s="31"/>
      <c r="E671" s="87"/>
      <c r="F671" s="87"/>
      <c r="G671" s="87"/>
      <c r="H671" s="87"/>
      <c r="I671" s="87"/>
      <c r="J671" s="87"/>
      <c r="K671" s="87"/>
      <c r="L671" s="87"/>
    </row>
    <row r="672" spans="1:12" s="33" customFormat="1" x14ac:dyDescent="0.2">
      <c r="A672" s="31"/>
      <c r="E672" s="87"/>
      <c r="F672" s="87"/>
      <c r="G672" s="87"/>
      <c r="H672" s="87"/>
      <c r="I672" s="87"/>
      <c r="J672" s="87"/>
      <c r="K672" s="87"/>
      <c r="L672" s="87"/>
    </row>
    <row r="673" spans="1:12" s="33" customFormat="1" x14ac:dyDescent="0.2">
      <c r="A673" s="31"/>
      <c r="E673" s="87"/>
      <c r="F673" s="87"/>
      <c r="G673" s="87"/>
      <c r="H673" s="87"/>
      <c r="I673" s="87"/>
      <c r="J673" s="87"/>
      <c r="K673" s="87"/>
      <c r="L673" s="87"/>
    </row>
    <row r="674" spans="1:12" s="33" customFormat="1" x14ac:dyDescent="0.2">
      <c r="A674" s="31"/>
      <c r="E674" s="87"/>
      <c r="F674" s="87"/>
      <c r="G674" s="87"/>
      <c r="H674" s="87"/>
      <c r="I674" s="87"/>
      <c r="J674" s="87"/>
      <c r="K674" s="87"/>
      <c r="L674" s="87"/>
    </row>
    <row r="675" spans="1:12" s="33" customFormat="1" x14ac:dyDescent="0.2">
      <c r="A675" s="31"/>
      <c r="E675" s="87"/>
      <c r="F675" s="87"/>
      <c r="G675" s="87"/>
      <c r="H675" s="87"/>
      <c r="I675" s="87"/>
      <c r="J675" s="87"/>
      <c r="K675" s="87"/>
      <c r="L675" s="87"/>
    </row>
    <row r="676" spans="1:12" s="33" customFormat="1" x14ac:dyDescent="0.2">
      <c r="A676" s="31"/>
      <c r="E676" s="87"/>
      <c r="F676" s="87"/>
      <c r="G676" s="87"/>
      <c r="H676" s="87"/>
      <c r="I676" s="87"/>
      <c r="J676" s="87"/>
      <c r="K676" s="87"/>
      <c r="L676" s="87"/>
    </row>
    <row r="677" spans="1:12" s="33" customFormat="1" x14ac:dyDescent="0.2">
      <c r="A677" s="31"/>
      <c r="E677" s="87"/>
      <c r="F677" s="87"/>
      <c r="G677" s="87"/>
      <c r="H677" s="87"/>
      <c r="I677" s="87"/>
      <c r="J677" s="87"/>
      <c r="K677" s="87"/>
      <c r="L677" s="87"/>
    </row>
    <row r="678" spans="1:12" s="33" customFormat="1" x14ac:dyDescent="0.2">
      <c r="A678" s="31"/>
      <c r="E678" s="87"/>
      <c r="F678" s="87"/>
      <c r="G678" s="87"/>
      <c r="H678" s="87"/>
      <c r="I678" s="87"/>
      <c r="J678" s="87"/>
      <c r="K678" s="87"/>
      <c r="L678" s="87"/>
    </row>
    <row r="679" spans="1:12" s="33" customFormat="1" x14ac:dyDescent="0.2">
      <c r="A679" s="31"/>
      <c r="E679" s="87"/>
      <c r="F679" s="87"/>
      <c r="G679" s="87"/>
      <c r="H679" s="87"/>
      <c r="I679" s="87"/>
      <c r="J679" s="87"/>
      <c r="K679" s="87"/>
      <c r="L679" s="87"/>
    </row>
    <row r="680" spans="1:12" s="33" customFormat="1" x14ac:dyDescent="0.2">
      <c r="A680" s="31"/>
      <c r="E680" s="87"/>
      <c r="F680" s="87"/>
      <c r="G680" s="87"/>
      <c r="H680" s="87"/>
      <c r="I680" s="87"/>
      <c r="J680" s="87"/>
      <c r="K680" s="87"/>
      <c r="L680" s="87"/>
    </row>
    <row r="681" spans="1:12" s="33" customFormat="1" x14ac:dyDescent="0.2">
      <c r="A681" s="31"/>
      <c r="E681" s="87"/>
      <c r="F681" s="87"/>
      <c r="G681" s="87"/>
      <c r="H681" s="87"/>
      <c r="I681" s="87"/>
      <c r="J681" s="87"/>
      <c r="K681" s="87"/>
      <c r="L681" s="87"/>
    </row>
    <row r="682" spans="1:12" s="33" customFormat="1" x14ac:dyDescent="0.2">
      <c r="A682" s="31"/>
      <c r="E682" s="87"/>
      <c r="F682" s="87"/>
      <c r="G682" s="87"/>
      <c r="H682" s="87"/>
      <c r="I682" s="87"/>
      <c r="J682" s="87"/>
      <c r="K682" s="87"/>
      <c r="L682" s="87"/>
    </row>
    <row r="683" spans="1:12" s="33" customFormat="1" x14ac:dyDescent="0.2">
      <c r="A683" s="31"/>
      <c r="E683" s="87"/>
      <c r="F683" s="87"/>
      <c r="G683" s="87"/>
      <c r="H683" s="87"/>
      <c r="I683" s="87"/>
      <c r="J683" s="87"/>
      <c r="K683" s="87"/>
      <c r="L683" s="87"/>
    </row>
    <row r="684" spans="1:12" s="33" customFormat="1" x14ac:dyDescent="0.2">
      <c r="A684" s="31"/>
      <c r="E684" s="87"/>
      <c r="F684" s="87"/>
      <c r="G684" s="87"/>
      <c r="H684" s="87"/>
      <c r="I684" s="87"/>
      <c r="J684" s="87"/>
      <c r="K684" s="87"/>
      <c r="L684" s="87"/>
    </row>
    <row r="685" spans="1:12" s="33" customFormat="1" x14ac:dyDescent="0.2">
      <c r="A685" s="31"/>
      <c r="E685" s="87"/>
      <c r="F685" s="87"/>
      <c r="G685" s="87"/>
      <c r="H685" s="87"/>
      <c r="I685" s="87"/>
      <c r="J685" s="87"/>
      <c r="K685" s="87"/>
      <c r="L685" s="87"/>
    </row>
    <row r="686" spans="1:12" s="33" customFormat="1" x14ac:dyDescent="0.2">
      <c r="A686" s="31"/>
      <c r="E686" s="87"/>
      <c r="F686" s="87"/>
      <c r="G686" s="87"/>
      <c r="H686" s="87"/>
      <c r="I686" s="87"/>
      <c r="J686" s="87"/>
      <c r="K686" s="87"/>
      <c r="L686" s="87"/>
    </row>
    <row r="687" spans="1:12" s="33" customFormat="1" x14ac:dyDescent="0.2">
      <c r="A687" s="31"/>
      <c r="E687" s="87"/>
      <c r="F687" s="87"/>
      <c r="G687" s="87"/>
      <c r="H687" s="87"/>
      <c r="I687" s="87"/>
      <c r="J687" s="87"/>
      <c r="K687" s="87"/>
      <c r="L687" s="87"/>
    </row>
    <row r="688" spans="1:12" s="33" customFormat="1" x14ac:dyDescent="0.2">
      <c r="A688" s="31"/>
      <c r="E688" s="87"/>
      <c r="F688" s="87"/>
      <c r="G688" s="87"/>
      <c r="H688" s="87"/>
      <c r="I688" s="87"/>
      <c r="J688" s="87"/>
      <c r="K688" s="87"/>
      <c r="L688" s="87"/>
    </row>
    <row r="689" spans="1:12" s="33" customFormat="1" x14ac:dyDescent="0.2">
      <c r="A689" s="31"/>
      <c r="E689" s="87"/>
      <c r="F689" s="87"/>
      <c r="G689" s="87"/>
      <c r="H689" s="87"/>
      <c r="I689" s="87"/>
      <c r="J689" s="87"/>
      <c r="K689" s="87"/>
      <c r="L689" s="87"/>
    </row>
    <row r="690" spans="1:12" s="33" customFormat="1" x14ac:dyDescent="0.2">
      <c r="A690" s="31"/>
      <c r="E690" s="87"/>
      <c r="F690" s="87"/>
      <c r="G690" s="87"/>
      <c r="H690" s="87"/>
      <c r="I690" s="87"/>
      <c r="J690" s="87"/>
      <c r="K690" s="87"/>
      <c r="L690" s="87"/>
    </row>
    <row r="691" spans="1:12" s="33" customFormat="1" x14ac:dyDescent="0.2">
      <c r="A691" s="31"/>
      <c r="E691" s="87"/>
      <c r="F691" s="87"/>
      <c r="G691" s="87"/>
      <c r="H691" s="87"/>
      <c r="I691" s="87"/>
      <c r="J691" s="87"/>
      <c r="K691" s="87"/>
      <c r="L691" s="87"/>
    </row>
    <row r="692" spans="1:12" s="33" customFormat="1" x14ac:dyDescent="0.2">
      <c r="A692" s="31"/>
      <c r="E692" s="87"/>
      <c r="F692" s="87"/>
      <c r="G692" s="87"/>
      <c r="H692" s="87"/>
      <c r="I692" s="87"/>
      <c r="J692" s="87"/>
      <c r="K692" s="87"/>
      <c r="L692" s="87"/>
    </row>
    <row r="693" spans="1:12" s="33" customFormat="1" x14ac:dyDescent="0.2">
      <c r="A693" s="31"/>
      <c r="E693" s="87"/>
      <c r="F693" s="87"/>
      <c r="G693" s="87"/>
      <c r="H693" s="87"/>
      <c r="I693" s="87"/>
      <c r="J693" s="87"/>
      <c r="K693" s="87"/>
      <c r="L693" s="87"/>
    </row>
    <row r="694" spans="1:12" s="33" customFormat="1" x14ac:dyDescent="0.2">
      <c r="A694" s="31"/>
      <c r="E694" s="87"/>
      <c r="F694" s="87"/>
      <c r="G694" s="87"/>
      <c r="H694" s="87"/>
      <c r="I694" s="87"/>
      <c r="J694" s="87"/>
      <c r="K694" s="87"/>
      <c r="L694" s="87"/>
    </row>
    <row r="695" spans="1:12" s="33" customFormat="1" x14ac:dyDescent="0.2">
      <c r="A695" s="31"/>
      <c r="E695" s="87"/>
      <c r="F695" s="87"/>
      <c r="G695" s="87"/>
      <c r="H695" s="87"/>
      <c r="I695" s="87"/>
      <c r="J695" s="87"/>
      <c r="K695" s="87"/>
      <c r="L695" s="87"/>
    </row>
    <row r="696" spans="1:12" s="33" customFormat="1" x14ac:dyDescent="0.2">
      <c r="A696" s="31"/>
      <c r="E696" s="87"/>
      <c r="F696" s="87"/>
      <c r="G696" s="87"/>
      <c r="H696" s="87"/>
      <c r="I696" s="87"/>
      <c r="J696" s="87"/>
      <c r="K696" s="87"/>
      <c r="L696" s="87"/>
    </row>
    <row r="697" spans="1:12" s="33" customFormat="1" x14ac:dyDescent="0.2">
      <c r="A697" s="31"/>
      <c r="E697" s="87"/>
      <c r="F697" s="87"/>
      <c r="G697" s="87"/>
      <c r="H697" s="87"/>
      <c r="I697" s="87"/>
      <c r="J697" s="87"/>
      <c r="K697" s="87"/>
      <c r="L697" s="87"/>
    </row>
    <row r="698" spans="1:12" s="33" customFormat="1" x14ac:dyDescent="0.2">
      <c r="A698" s="31"/>
      <c r="E698" s="87"/>
      <c r="F698" s="87"/>
      <c r="G698" s="87"/>
      <c r="H698" s="87"/>
      <c r="I698" s="87"/>
      <c r="J698" s="87"/>
      <c r="K698" s="87"/>
      <c r="L698" s="87"/>
    </row>
    <row r="699" spans="1:12" s="33" customFormat="1" x14ac:dyDescent="0.2">
      <c r="A699" s="31"/>
      <c r="E699" s="87"/>
      <c r="F699" s="87"/>
      <c r="G699" s="87"/>
      <c r="H699" s="87"/>
      <c r="I699" s="87"/>
      <c r="J699" s="87"/>
      <c r="K699" s="87"/>
      <c r="L699" s="87"/>
    </row>
    <row r="700" spans="1:12" s="33" customFormat="1" x14ac:dyDescent="0.2">
      <c r="A700" s="31"/>
      <c r="E700" s="87"/>
      <c r="F700" s="87"/>
      <c r="G700" s="87"/>
      <c r="H700" s="87"/>
      <c r="I700" s="87"/>
      <c r="J700" s="87"/>
      <c r="K700" s="87"/>
      <c r="L700" s="87"/>
    </row>
    <row r="701" spans="1:12" s="33" customFormat="1" x14ac:dyDescent="0.2">
      <c r="A701" s="31"/>
      <c r="E701" s="87"/>
      <c r="F701" s="87"/>
      <c r="G701" s="87"/>
      <c r="H701" s="87"/>
      <c r="I701" s="87"/>
      <c r="J701" s="87"/>
      <c r="K701" s="87"/>
      <c r="L701" s="87"/>
    </row>
    <row r="702" spans="1:12" s="33" customFormat="1" x14ac:dyDescent="0.2">
      <c r="A702" s="31"/>
      <c r="E702" s="87"/>
      <c r="F702" s="87"/>
      <c r="G702" s="87"/>
      <c r="H702" s="87"/>
      <c r="I702" s="87"/>
      <c r="J702" s="87"/>
      <c r="K702" s="87"/>
      <c r="L702" s="87"/>
    </row>
    <row r="703" spans="1:12" s="33" customFormat="1" x14ac:dyDescent="0.2">
      <c r="A703" s="31"/>
      <c r="E703" s="87"/>
      <c r="F703" s="87"/>
      <c r="G703" s="87"/>
      <c r="H703" s="87"/>
      <c r="I703" s="87"/>
      <c r="J703" s="87"/>
      <c r="K703" s="87"/>
      <c r="L703" s="87"/>
    </row>
    <row r="704" spans="1:12" s="33" customFormat="1" x14ac:dyDescent="0.2">
      <c r="A704" s="31"/>
      <c r="E704" s="87"/>
      <c r="F704" s="87"/>
      <c r="G704" s="87"/>
      <c r="H704" s="87"/>
      <c r="I704" s="87"/>
      <c r="J704" s="87"/>
      <c r="K704" s="87"/>
      <c r="L704" s="87"/>
    </row>
    <row r="705" spans="1:12" s="33" customFormat="1" x14ac:dyDescent="0.2">
      <c r="A705" s="31"/>
      <c r="E705" s="87"/>
      <c r="F705" s="87"/>
      <c r="G705" s="87"/>
      <c r="H705" s="87"/>
      <c r="I705" s="87"/>
      <c r="J705" s="87"/>
      <c r="K705" s="87"/>
      <c r="L705" s="87"/>
    </row>
    <row r="706" spans="1:12" s="33" customFormat="1" x14ac:dyDescent="0.2">
      <c r="A706" s="31"/>
      <c r="E706" s="87"/>
      <c r="F706" s="87"/>
      <c r="G706" s="87"/>
      <c r="H706" s="87"/>
      <c r="I706" s="87"/>
      <c r="J706" s="87"/>
      <c r="K706" s="87"/>
      <c r="L706" s="87"/>
    </row>
    <row r="707" spans="1:12" s="33" customFormat="1" x14ac:dyDescent="0.2">
      <c r="A707" s="31"/>
      <c r="E707" s="87"/>
      <c r="F707" s="87"/>
      <c r="G707" s="87"/>
      <c r="H707" s="87"/>
      <c r="I707" s="87"/>
      <c r="J707" s="87"/>
      <c r="K707" s="87"/>
      <c r="L707" s="87"/>
    </row>
    <row r="708" spans="1:12" s="33" customFormat="1" x14ac:dyDescent="0.2">
      <c r="A708" s="31"/>
      <c r="E708" s="87"/>
      <c r="F708" s="87"/>
      <c r="G708" s="87"/>
      <c r="H708" s="87"/>
      <c r="I708" s="87"/>
      <c r="J708" s="87"/>
      <c r="K708" s="87"/>
      <c r="L708" s="87"/>
    </row>
    <row r="709" spans="1:12" s="33" customFormat="1" x14ac:dyDescent="0.2">
      <c r="A709" s="31"/>
      <c r="E709" s="87"/>
      <c r="F709" s="87"/>
      <c r="G709" s="87"/>
      <c r="H709" s="87"/>
      <c r="I709" s="87"/>
      <c r="J709" s="87"/>
      <c r="K709" s="87"/>
      <c r="L709" s="87"/>
    </row>
    <row r="710" spans="1:12" s="33" customFormat="1" x14ac:dyDescent="0.2">
      <c r="A710" s="31"/>
      <c r="E710" s="87"/>
      <c r="F710" s="87"/>
      <c r="G710" s="87"/>
      <c r="H710" s="87"/>
      <c r="I710" s="87"/>
      <c r="J710" s="87"/>
      <c r="K710" s="87"/>
      <c r="L710" s="87"/>
    </row>
    <row r="711" spans="1:12" s="33" customFormat="1" x14ac:dyDescent="0.2">
      <c r="A711" s="31"/>
      <c r="E711" s="87"/>
      <c r="F711" s="87"/>
      <c r="G711" s="87"/>
      <c r="H711" s="87"/>
      <c r="I711" s="87"/>
      <c r="J711" s="87"/>
      <c r="K711" s="87"/>
      <c r="L711" s="87"/>
    </row>
    <row r="712" spans="1:12" s="33" customFormat="1" x14ac:dyDescent="0.2">
      <c r="A712" s="31"/>
      <c r="E712" s="87"/>
      <c r="F712" s="87"/>
      <c r="G712" s="87"/>
      <c r="H712" s="87"/>
      <c r="I712" s="87"/>
      <c r="J712" s="87"/>
      <c r="K712" s="87"/>
      <c r="L712" s="87"/>
    </row>
    <row r="713" spans="1:12" s="33" customFormat="1" x14ac:dyDescent="0.2">
      <c r="A713" s="31"/>
      <c r="E713" s="87"/>
      <c r="F713" s="87"/>
      <c r="G713" s="87"/>
      <c r="H713" s="87"/>
      <c r="I713" s="87"/>
      <c r="J713" s="87"/>
      <c r="K713" s="87"/>
      <c r="L713" s="87"/>
    </row>
    <row r="714" spans="1:12" s="33" customFormat="1" x14ac:dyDescent="0.2">
      <c r="A714" s="31"/>
      <c r="E714" s="87"/>
      <c r="F714" s="87"/>
      <c r="G714" s="87"/>
      <c r="H714" s="87"/>
      <c r="I714" s="87"/>
      <c r="J714" s="87"/>
      <c r="K714" s="87"/>
      <c r="L714" s="87"/>
    </row>
    <row r="715" spans="1:12" s="33" customFormat="1" x14ac:dyDescent="0.2">
      <c r="A715" s="31"/>
      <c r="E715" s="87"/>
      <c r="F715" s="87"/>
      <c r="G715" s="87"/>
      <c r="H715" s="87"/>
      <c r="I715" s="87"/>
      <c r="J715" s="87"/>
      <c r="K715" s="87"/>
      <c r="L715" s="87"/>
    </row>
    <row r="716" spans="1:12" s="33" customFormat="1" x14ac:dyDescent="0.2">
      <c r="A716" s="31"/>
      <c r="E716" s="87"/>
      <c r="F716" s="87"/>
      <c r="G716" s="87"/>
      <c r="H716" s="87"/>
      <c r="I716" s="87"/>
      <c r="J716" s="87"/>
      <c r="K716" s="87"/>
      <c r="L716" s="87"/>
    </row>
    <row r="717" spans="1:12" s="33" customFormat="1" x14ac:dyDescent="0.2">
      <c r="A717" s="31"/>
      <c r="E717" s="87"/>
      <c r="F717" s="87"/>
      <c r="G717" s="87"/>
      <c r="H717" s="87"/>
      <c r="I717" s="87"/>
      <c r="J717" s="87"/>
      <c r="K717" s="87"/>
      <c r="L717" s="87"/>
    </row>
    <row r="718" spans="1:12" s="33" customFormat="1" x14ac:dyDescent="0.2">
      <c r="A718" s="31"/>
      <c r="E718" s="87"/>
      <c r="F718" s="87"/>
      <c r="G718" s="87"/>
      <c r="H718" s="87"/>
      <c r="I718" s="87"/>
      <c r="J718" s="87"/>
      <c r="K718" s="87"/>
      <c r="L718" s="87"/>
    </row>
    <row r="719" spans="1:12" s="33" customFormat="1" x14ac:dyDescent="0.2">
      <c r="A719" s="31"/>
      <c r="E719" s="87"/>
      <c r="F719" s="87"/>
      <c r="G719" s="87"/>
      <c r="H719" s="87"/>
      <c r="I719" s="87"/>
      <c r="J719" s="87"/>
      <c r="K719" s="87"/>
      <c r="L719" s="87"/>
    </row>
    <row r="720" spans="1:12" s="33" customFormat="1" x14ac:dyDescent="0.2">
      <c r="A720" s="31"/>
      <c r="E720" s="87"/>
      <c r="F720" s="87"/>
      <c r="G720" s="87"/>
      <c r="H720" s="87"/>
      <c r="I720" s="87"/>
      <c r="J720" s="87"/>
      <c r="K720" s="87"/>
      <c r="L720" s="87"/>
    </row>
    <row r="721" spans="1:12" s="33" customFormat="1" x14ac:dyDescent="0.2">
      <c r="A721" s="31"/>
      <c r="E721" s="87"/>
      <c r="F721" s="87"/>
      <c r="G721" s="87"/>
      <c r="H721" s="87"/>
      <c r="I721" s="87"/>
      <c r="J721" s="87"/>
      <c r="K721" s="87"/>
      <c r="L721" s="87"/>
    </row>
    <row r="722" spans="1:12" s="33" customFormat="1" x14ac:dyDescent="0.2">
      <c r="A722" s="31"/>
      <c r="E722" s="87"/>
      <c r="F722" s="87"/>
      <c r="G722" s="87"/>
      <c r="H722" s="87"/>
      <c r="I722" s="87"/>
      <c r="J722" s="87"/>
      <c r="K722" s="87"/>
      <c r="L722" s="87"/>
    </row>
    <row r="723" spans="1:12" s="33" customFormat="1" x14ac:dyDescent="0.2">
      <c r="A723" s="31"/>
      <c r="E723" s="87"/>
      <c r="F723" s="87"/>
      <c r="G723" s="87"/>
      <c r="H723" s="87"/>
      <c r="I723" s="87"/>
      <c r="J723" s="87"/>
      <c r="K723" s="87"/>
      <c r="L723" s="87"/>
    </row>
    <row r="724" spans="1:12" s="33" customFormat="1" x14ac:dyDescent="0.2">
      <c r="A724" s="31"/>
      <c r="E724" s="87"/>
      <c r="F724" s="87"/>
      <c r="G724" s="87"/>
      <c r="H724" s="87"/>
      <c r="I724" s="87"/>
      <c r="J724" s="87"/>
      <c r="K724" s="87"/>
      <c r="L724" s="87"/>
    </row>
    <row r="725" spans="1:12" s="33" customFormat="1" x14ac:dyDescent="0.2">
      <c r="A725" s="31"/>
      <c r="E725" s="87"/>
      <c r="F725" s="87"/>
      <c r="G725" s="87"/>
      <c r="H725" s="87"/>
      <c r="I725" s="87"/>
      <c r="J725" s="87"/>
      <c r="K725" s="87"/>
      <c r="L725" s="87"/>
    </row>
    <row r="726" spans="1:12" s="33" customFormat="1" x14ac:dyDescent="0.2">
      <c r="A726" s="31"/>
      <c r="E726" s="87"/>
      <c r="F726" s="87"/>
      <c r="G726" s="87"/>
      <c r="H726" s="87"/>
      <c r="I726" s="87"/>
      <c r="J726" s="87"/>
      <c r="K726" s="87"/>
      <c r="L726" s="87"/>
    </row>
    <row r="727" spans="1:12" s="33" customFormat="1" x14ac:dyDescent="0.2">
      <c r="A727" s="31"/>
      <c r="E727" s="87"/>
      <c r="F727" s="87"/>
      <c r="G727" s="87"/>
      <c r="H727" s="87"/>
      <c r="I727" s="87"/>
      <c r="J727" s="87"/>
      <c r="K727" s="87"/>
      <c r="L727" s="87"/>
    </row>
    <row r="728" spans="1:12" s="33" customFormat="1" x14ac:dyDescent="0.2">
      <c r="A728" s="31"/>
      <c r="E728" s="87"/>
      <c r="F728" s="87"/>
      <c r="G728" s="87"/>
      <c r="H728" s="87"/>
      <c r="I728" s="87"/>
      <c r="J728" s="87"/>
      <c r="K728" s="87"/>
      <c r="L728" s="87"/>
    </row>
    <row r="729" spans="1:12" s="33" customFormat="1" x14ac:dyDescent="0.2">
      <c r="A729" s="31"/>
      <c r="E729" s="87"/>
      <c r="F729" s="87"/>
      <c r="G729" s="87"/>
      <c r="H729" s="87"/>
      <c r="I729" s="87"/>
      <c r="J729" s="87"/>
      <c r="K729" s="87"/>
      <c r="L729" s="87"/>
    </row>
    <row r="730" spans="1:12" s="33" customFormat="1" x14ac:dyDescent="0.2">
      <c r="A730" s="31"/>
      <c r="E730" s="87"/>
      <c r="F730" s="87"/>
      <c r="G730" s="87"/>
      <c r="H730" s="87"/>
      <c r="I730" s="87"/>
      <c r="J730" s="87"/>
      <c r="K730" s="87"/>
      <c r="L730" s="87"/>
    </row>
    <row r="731" spans="1:12" s="33" customFormat="1" x14ac:dyDescent="0.2">
      <c r="A731" s="31"/>
      <c r="E731" s="87"/>
      <c r="F731" s="87"/>
      <c r="G731" s="87"/>
      <c r="H731" s="87"/>
      <c r="I731" s="87"/>
      <c r="J731" s="87"/>
      <c r="K731" s="87"/>
      <c r="L731" s="87"/>
    </row>
    <row r="732" spans="1:12" s="33" customFormat="1" x14ac:dyDescent="0.2">
      <c r="A732" s="31"/>
      <c r="E732" s="87"/>
      <c r="F732" s="87"/>
      <c r="G732" s="87"/>
      <c r="H732" s="87"/>
      <c r="I732" s="87"/>
      <c r="J732" s="87"/>
      <c r="K732" s="87"/>
      <c r="L732" s="87"/>
    </row>
    <row r="733" spans="1:12" s="33" customFormat="1" x14ac:dyDescent="0.2">
      <c r="A733" s="31"/>
      <c r="E733" s="87"/>
      <c r="F733" s="87"/>
      <c r="G733" s="87"/>
      <c r="H733" s="87"/>
      <c r="I733" s="87"/>
      <c r="J733" s="87"/>
      <c r="K733" s="87"/>
      <c r="L733" s="87"/>
    </row>
    <row r="734" spans="1:12" s="33" customFormat="1" x14ac:dyDescent="0.2">
      <c r="A734" s="31"/>
      <c r="E734" s="87"/>
      <c r="F734" s="87"/>
      <c r="G734" s="87"/>
      <c r="H734" s="87"/>
      <c r="I734" s="87"/>
      <c r="J734" s="87"/>
      <c r="K734" s="87"/>
      <c r="L734" s="87"/>
    </row>
    <row r="735" spans="1:12" s="33" customFormat="1" x14ac:dyDescent="0.2">
      <c r="A735" s="31"/>
      <c r="E735" s="87"/>
      <c r="F735" s="87"/>
      <c r="G735" s="87"/>
      <c r="H735" s="87"/>
      <c r="I735" s="87"/>
      <c r="J735" s="87"/>
      <c r="K735" s="87"/>
      <c r="L735" s="87"/>
    </row>
    <row r="736" spans="1:12" s="33" customFormat="1" x14ac:dyDescent="0.2">
      <c r="A736" s="31"/>
      <c r="E736" s="87"/>
      <c r="F736" s="87"/>
      <c r="G736" s="87"/>
      <c r="H736" s="87"/>
      <c r="I736" s="87"/>
      <c r="J736" s="87"/>
      <c r="K736" s="87"/>
      <c r="L736" s="87"/>
    </row>
    <row r="737" spans="1:12" s="33" customFormat="1" x14ac:dyDescent="0.2">
      <c r="A737" s="31"/>
      <c r="E737" s="87"/>
      <c r="F737" s="87"/>
      <c r="G737" s="87"/>
      <c r="H737" s="87"/>
      <c r="I737" s="87"/>
      <c r="J737" s="87"/>
      <c r="K737" s="87"/>
      <c r="L737" s="87"/>
    </row>
    <row r="738" spans="1:12" s="33" customFormat="1" x14ac:dyDescent="0.2">
      <c r="A738" s="31"/>
      <c r="E738" s="87"/>
      <c r="F738" s="87"/>
      <c r="G738" s="87"/>
      <c r="H738" s="87"/>
      <c r="I738" s="87"/>
      <c r="J738" s="87"/>
      <c r="K738" s="87"/>
      <c r="L738" s="87"/>
    </row>
    <row r="739" spans="1:12" s="33" customFormat="1" x14ac:dyDescent="0.2">
      <c r="A739" s="31"/>
      <c r="E739" s="87"/>
      <c r="F739" s="87"/>
      <c r="G739" s="87"/>
      <c r="H739" s="87"/>
      <c r="I739" s="87"/>
      <c r="J739" s="87"/>
      <c r="K739" s="87"/>
      <c r="L739" s="87"/>
    </row>
    <row r="740" spans="1:12" s="33" customFormat="1" x14ac:dyDescent="0.2">
      <c r="A740" s="31"/>
      <c r="E740" s="87"/>
      <c r="F740" s="87"/>
      <c r="G740" s="87"/>
      <c r="H740" s="87"/>
      <c r="I740" s="87"/>
      <c r="J740" s="87"/>
      <c r="K740" s="87"/>
      <c r="L740" s="87"/>
    </row>
    <row r="741" spans="1:12" s="33" customFormat="1" x14ac:dyDescent="0.2">
      <c r="A741" s="31"/>
      <c r="E741" s="87"/>
      <c r="F741" s="87"/>
      <c r="G741" s="87"/>
      <c r="H741" s="87"/>
      <c r="I741" s="87"/>
      <c r="J741" s="87"/>
      <c r="K741" s="87"/>
      <c r="L741" s="87"/>
    </row>
    <row r="742" spans="1:12" s="33" customFormat="1" x14ac:dyDescent="0.2">
      <c r="A742" s="31"/>
      <c r="E742" s="87"/>
      <c r="F742" s="87"/>
      <c r="G742" s="87"/>
      <c r="H742" s="87"/>
      <c r="I742" s="87"/>
      <c r="J742" s="87"/>
      <c r="K742" s="87"/>
      <c r="L742" s="87"/>
    </row>
    <row r="743" spans="1:12" s="33" customFormat="1" x14ac:dyDescent="0.2">
      <c r="A743" s="31"/>
      <c r="E743" s="87"/>
      <c r="F743" s="87"/>
      <c r="G743" s="87"/>
      <c r="H743" s="87"/>
      <c r="I743" s="87"/>
      <c r="J743" s="87"/>
      <c r="K743" s="87"/>
      <c r="L743" s="87"/>
    </row>
    <row r="744" spans="1:12" s="33" customFormat="1" x14ac:dyDescent="0.2">
      <c r="A744" s="31"/>
      <c r="E744" s="87"/>
      <c r="F744" s="87"/>
      <c r="G744" s="87"/>
      <c r="H744" s="87"/>
      <c r="I744" s="87"/>
      <c r="J744" s="87"/>
      <c r="K744" s="87"/>
      <c r="L744" s="87"/>
    </row>
    <row r="745" spans="1:12" s="33" customFormat="1" x14ac:dyDescent="0.2">
      <c r="A745" s="31"/>
      <c r="E745" s="87"/>
      <c r="F745" s="87"/>
      <c r="G745" s="87"/>
      <c r="H745" s="87"/>
      <c r="I745" s="87"/>
      <c r="J745" s="87"/>
      <c r="K745" s="87"/>
      <c r="L745" s="87"/>
    </row>
    <row r="746" spans="1:12" s="33" customFormat="1" x14ac:dyDescent="0.2">
      <c r="A746" s="31"/>
      <c r="E746" s="87"/>
      <c r="F746" s="87"/>
      <c r="G746" s="87"/>
      <c r="H746" s="87"/>
      <c r="I746" s="87"/>
      <c r="J746" s="87"/>
      <c r="K746" s="87"/>
      <c r="L746" s="87"/>
    </row>
    <row r="747" spans="1:12" s="33" customFormat="1" x14ac:dyDescent="0.2">
      <c r="A747" s="31"/>
      <c r="E747" s="87"/>
      <c r="F747" s="87"/>
      <c r="G747" s="87"/>
      <c r="H747" s="87"/>
      <c r="I747" s="87"/>
      <c r="J747" s="87"/>
      <c r="K747" s="87"/>
      <c r="L747" s="87"/>
    </row>
    <row r="748" spans="1:12" s="33" customFormat="1" x14ac:dyDescent="0.2">
      <c r="A748" s="31"/>
      <c r="E748" s="87"/>
      <c r="F748" s="87"/>
      <c r="G748" s="87"/>
      <c r="H748" s="87"/>
      <c r="I748" s="87"/>
      <c r="J748" s="87"/>
      <c r="K748" s="87"/>
      <c r="L748" s="87"/>
    </row>
    <row r="749" spans="1:12" s="33" customFormat="1" x14ac:dyDescent="0.2">
      <c r="A749" s="31"/>
      <c r="E749" s="87"/>
      <c r="F749" s="87"/>
      <c r="G749" s="87"/>
      <c r="H749" s="87"/>
      <c r="I749" s="87"/>
      <c r="J749" s="87"/>
      <c r="K749" s="87"/>
      <c r="L749" s="87"/>
    </row>
    <row r="750" spans="1:12" s="33" customFormat="1" x14ac:dyDescent="0.2">
      <c r="A750" s="31"/>
      <c r="E750" s="87"/>
      <c r="F750" s="87"/>
      <c r="G750" s="87"/>
      <c r="H750" s="87"/>
      <c r="I750" s="87"/>
      <c r="J750" s="87"/>
      <c r="K750" s="87"/>
      <c r="L750" s="87"/>
    </row>
    <row r="751" spans="1:12" s="33" customFormat="1" x14ac:dyDescent="0.2">
      <c r="A751" s="31"/>
      <c r="E751" s="87"/>
      <c r="F751" s="87"/>
      <c r="G751" s="87"/>
      <c r="H751" s="87"/>
      <c r="I751" s="87"/>
      <c r="J751" s="87"/>
      <c r="K751" s="87"/>
      <c r="L751" s="87"/>
    </row>
    <row r="752" spans="1:12" s="33" customFormat="1" x14ac:dyDescent="0.2">
      <c r="A752" s="31"/>
      <c r="E752" s="87"/>
      <c r="F752" s="87"/>
      <c r="G752" s="87"/>
      <c r="H752" s="87"/>
      <c r="I752" s="87"/>
      <c r="J752" s="87"/>
      <c r="K752" s="87"/>
      <c r="L752" s="87"/>
    </row>
    <row r="753" spans="1:12" s="33" customFormat="1" x14ac:dyDescent="0.2">
      <c r="A753" s="31"/>
      <c r="E753" s="87"/>
      <c r="F753" s="87"/>
      <c r="G753" s="87"/>
      <c r="H753" s="87"/>
      <c r="I753" s="87"/>
      <c r="J753" s="87"/>
      <c r="K753" s="87"/>
      <c r="L753" s="87"/>
    </row>
    <row r="754" spans="1:12" s="33" customFormat="1" x14ac:dyDescent="0.2">
      <c r="A754" s="31"/>
      <c r="E754" s="87"/>
      <c r="F754" s="87"/>
      <c r="G754" s="87"/>
      <c r="H754" s="87"/>
      <c r="I754" s="87"/>
      <c r="J754" s="87"/>
      <c r="K754" s="87"/>
      <c r="L754" s="87"/>
    </row>
    <row r="755" spans="1:12" s="33" customFormat="1" x14ac:dyDescent="0.2">
      <c r="A755" s="31"/>
      <c r="E755" s="87"/>
      <c r="F755" s="87"/>
      <c r="G755" s="87"/>
      <c r="H755" s="87"/>
      <c r="I755" s="87"/>
      <c r="J755" s="87"/>
      <c r="K755" s="87"/>
      <c r="L755" s="87"/>
    </row>
    <row r="756" spans="1:12" s="33" customFormat="1" x14ac:dyDescent="0.2">
      <c r="A756" s="31"/>
      <c r="E756" s="87"/>
      <c r="F756" s="87"/>
      <c r="G756" s="87"/>
      <c r="H756" s="87"/>
      <c r="I756" s="87"/>
      <c r="J756" s="87"/>
      <c r="K756" s="87"/>
      <c r="L756" s="87"/>
    </row>
    <row r="757" spans="1:12" s="33" customFormat="1" x14ac:dyDescent="0.2">
      <c r="A757" s="31"/>
      <c r="E757" s="87"/>
      <c r="F757" s="87"/>
      <c r="G757" s="87"/>
      <c r="H757" s="87"/>
      <c r="I757" s="87"/>
      <c r="J757" s="87"/>
      <c r="K757" s="87"/>
      <c r="L757" s="87"/>
    </row>
    <row r="758" spans="1:12" s="33" customFormat="1" x14ac:dyDescent="0.2">
      <c r="A758" s="31"/>
      <c r="E758" s="87"/>
      <c r="F758" s="87"/>
      <c r="G758" s="87"/>
      <c r="H758" s="87"/>
      <c r="I758" s="87"/>
      <c r="J758" s="87"/>
      <c r="K758" s="87"/>
      <c r="L758" s="87"/>
    </row>
    <row r="759" spans="1:12" s="33" customFormat="1" x14ac:dyDescent="0.2">
      <c r="A759" s="31"/>
      <c r="E759" s="87"/>
      <c r="F759" s="87"/>
      <c r="G759" s="87"/>
      <c r="H759" s="87"/>
      <c r="I759" s="87"/>
      <c r="J759" s="87"/>
      <c r="K759" s="87"/>
      <c r="L759" s="87"/>
    </row>
    <row r="760" spans="1:12" s="33" customFormat="1" x14ac:dyDescent="0.2">
      <c r="A760" s="31"/>
      <c r="E760" s="87"/>
      <c r="F760" s="87"/>
      <c r="G760" s="87"/>
      <c r="H760" s="87"/>
      <c r="I760" s="87"/>
      <c r="J760" s="87"/>
      <c r="K760" s="87"/>
      <c r="L760" s="87"/>
    </row>
    <row r="761" spans="1:12" s="33" customFormat="1" x14ac:dyDescent="0.2">
      <c r="A761" s="31"/>
      <c r="E761" s="87"/>
      <c r="F761" s="87"/>
      <c r="G761" s="87"/>
      <c r="H761" s="87"/>
      <c r="I761" s="87"/>
      <c r="J761" s="87"/>
      <c r="K761" s="87"/>
      <c r="L761" s="87"/>
    </row>
    <row r="762" spans="1:12" s="33" customFormat="1" x14ac:dyDescent="0.2">
      <c r="A762" s="31"/>
      <c r="E762" s="87"/>
      <c r="F762" s="87"/>
      <c r="G762" s="87"/>
      <c r="H762" s="87"/>
      <c r="I762" s="87"/>
      <c r="J762" s="87"/>
      <c r="K762" s="87"/>
      <c r="L762" s="87"/>
    </row>
    <row r="763" spans="1:12" s="33" customFormat="1" x14ac:dyDescent="0.2">
      <c r="A763" s="31"/>
      <c r="E763" s="87"/>
      <c r="F763" s="87"/>
      <c r="G763" s="87"/>
      <c r="H763" s="87"/>
      <c r="I763" s="87"/>
      <c r="J763" s="87"/>
      <c r="K763" s="87"/>
      <c r="L763" s="87"/>
    </row>
    <row r="764" spans="1:12" s="33" customFormat="1" x14ac:dyDescent="0.2">
      <c r="A764" s="31"/>
      <c r="E764" s="87"/>
      <c r="F764" s="87"/>
      <c r="G764" s="87"/>
      <c r="H764" s="87"/>
      <c r="I764" s="87"/>
      <c r="J764" s="87"/>
      <c r="K764" s="87"/>
      <c r="L764" s="87"/>
    </row>
    <row r="765" spans="1:12" s="33" customFormat="1" x14ac:dyDescent="0.2">
      <c r="A765" s="31"/>
      <c r="E765" s="87"/>
      <c r="F765" s="87"/>
      <c r="G765" s="87"/>
      <c r="H765" s="87"/>
      <c r="I765" s="87"/>
      <c r="J765" s="87"/>
      <c r="K765" s="87"/>
      <c r="L765" s="87"/>
    </row>
    <row r="766" spans="1:12" s="33" customFormat="1" x14ac:dyDescent="0.2">
      <c r="A766" s="31"/>
      <c r="E766" s="87"/>
      <c r="F766" s="87"/>
      <c r="G766" s="87"/>
      <c r="H766" s="87"/>
      <c r="I766" s="87"/>
      <c r="J766" s="87"/>
      <c r="K766" s="87"/>
      <c r="L766" s="87"/>
    </row>
    <row r="767" spans="1:12" s="33" customFormat="1" x14ac:dyDescent="0.2">
      <c r="A767" s="31"/>
      <c r="E767" s="87"/>
      <c r="F767" s="87"/>
      <c r="G767" s="87"/>
      <c r="H767" s="87"/>
      <c r="I767" s="87"/>
      <c r="J767" s="87"/>
      <c r="K767" s="87"/>
      <c r="L767" s="87"/>
    </row>
    <row r="768" spans="1:12" s="33" customFormat="1" x14ac:dyDescent="0.2">
      <c r="A768" s="31"/>
      <c r="E768" s="87"/>
      <c r="F768" s="87"/>
      <c r="G768" s="87"/>
      <c r="H768" s="87"/>
      <c r="I768" s="87"/>
      <c r="J768" s="87"/>
      <c r="K768" s="87"/>
      <c r="L768" s="87"/>
    </row>
    <row r="769" spans="1:12" s="33" customFormat="1" x14ac:dyDescent="0.2">
      <c r="A769" s="31"/>
      <c r="E769" s="87"/>
      <c r="F769" s="87"/>
      <c r="G769" s="87"/>
      <c r="H769" s="87"/>
      <c r="I769" s="87"/>
      <c r="J769" s="87"/>
      <c r="K769" s="87"/>
      <c r="L769" s="87"/>
    </row>
    <row r="770" spans="1:12" s="33" customFormat="1" x14ac:dyDescent="0.2">
      <c r="A770" s="31"/>
      <c r="E770" s="87"/>
      <c r="F770" s="87"/>
      <c r="G770" s="87"/>
      <c r="H770" s="87"/>
      <c r="I770" s="87"/>
      <c r="J770" s="87"/>
      <c r="K770" s="87"/>
      <c r="L770" s="87"/>
    </row>
    <row r="771" spans="1:12" s="33" customFormat="1" x14ac:dyDescent="0.2">
      <c r="A771" s="31"/>
      <c r="E771" s="87"/>
      <c r="F771" s="87"/>
      <c r="G771" s="87"/>
      <c r="H771" s="87"/>
      <c r="I771" s="87"/>
      <c r="J771" s="87"/>
      <c r="K771" s="87"/>
      <c r="L771" s="87"/>
    </row>
    <row r="772" spans="1:12" s="33" customFormat="1" x14ac:dyDescent="0.2">
      <c r="A772" s="31"/>
      <c r="E772" s="87"/>
      <c r="F772" s="87"/>
      <c r="G772" s="87"/>
      <c r="H772" s="87"/>
      <c r="I772" s="87"/>
      <c r="J772" s="87"/>
      <c r="K772" s="87"/>
      <c r="L772" s="87"/>
    </row>
    <row r="773" spans="1:12" s="33" customFormat="1" x14ac:dyDescent="0.2">
      <c r="A773" s="31"/>
      <c r="E773" s="87"/>
      <c r="F773" s="87"/>
      <c r="G773" s="87"/>
      <c r="H773" s="87"/>
      <c r="I773" s="87"/>
      <c r="J773" s="87"/>
      <c r="K773" s="87"/>
      <c r="L773" s="87"/>
    </row>
    <row r="774" spans="1:12" s="33" customFormat="1" x14ac:dyDescent="0.2">
      <c r="A774" s="31"/>
      <c r="E774" s="87"/>
      <c r="F774" s="87"/>
      <c r="G774" s="87"/>
      <c r="H774" s="87"/>
      <c r="I774" s="87"/>
      <c r="J774" s="87"/>
      <c r="K774" s="87"/>
      <c r="L774" s="87"/>
    </row>
  </sheetData>
  <mergeCells count="41">
    <mergeCell ref="B215:C215"/>
    <mergeCell ref="H136:I138"/>
    <mergeCell ref="B194:D208"/>
    <mergeCell ref="B28:D39"/>
    <mergeCell ref="B71:D83"/>
    <mergeCell ref="B214:C214"/>
    <mergeCell ref="B11:D27"/>
    <mergeCell ref="B185:D193"/>
    <mergeCell ref="B52:D70"/>
    <mergeCell ref="BD100:BE104"/>
    <mergeCell ref="BD113:BE117"/>
    <mergeCell ref="BD107:BE111"/>
    <mergeCell ref="C136:D138"/>
    <mergeCell ref="F184:L184"/>
    <mergeCell ref="H174:I178"/>
    <mergeCell ref="C174:D178"/>
    <mergeCell ref="M148:N150"/>
    <mergeCell ref="M160:N162"/>
    <mergeCell ref="J174:K178"/>
    <mergeCell ref="B107:D113"/>
    <mergeCell ref="B220:C220"/>
    <mergeCell ref="B216:C216"/>
    <mergeCell ref="B217:C217"/>
    <mergeCell ref="B218:C218"/>
    <mergeCell ref="B219:C219"/>
    <mergeCell ref="U3:W3"/>
    <mergeCell ref="C160:D162"/>
    <mergeCell ref="F88:L88"/>
    <mergeCell ref="F43:L43"/>
    <mergeCell ref="B44:D50"/>
    <mergeCell ref="F63:L63"/>
    <mergeCell ref="B89:D96"/>
    <mergeCell ref="B97:D106"/>
    <mergeCell ref="F108:L108"/>
    <mergeCell ref="C148:D150"/>
    <mergeCell ref="H160:I162"/>
    <mergeCell ref="H148:I150"/>
    <mergeCell ref="F4:L4"/>
    <mergeCell ref="F21:M21"/>
    <mergeCell ref="M136:N138"/>
    <mergeCell ref="B5:D10"/>
  </mergeCells>
  <pageMargins left="0.45" right="0.3" top="0.5" bottom="0.5" header="0.3" footer="0.3"/>
  <pageSetup scale="70" orientation="landscape" horizontalDpi="4294967293" verticalDpi="4294967293" r:id="rId1"/>
  <headerFooter>
    <oddFooter>&amp;LInside Construction Trends Report 2019&amp;RConstruction Labor Research Council</oddFooter>
  </headerFooter>
  <rowBreaks count="5" manualBreakCount="5">
    <brk id="40" min="1" max="15" man="1"/>
    <brk id="85" min="1" max="15" man="1"/>
    <brk id="127" min="1" max="15" man="1"/>
    <brk id="181" max="16383" man="1"/>
    <brk id="22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7.25" customHeight="1" x14ac:dyDescent="0.25">
      <c r="A1" s="15" t="s">
        <v>20</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8966</v>
      </c>
      <c r="C5" s="6">
        <v>8811</v>
      </c>
      <c r="D5" s="6">
        <v>9295</v>
      </c>
      <c r="E5" s="6">
        <v>9300</v>
      </c>
      <c r="F5" s="6">
        <v>9246</v>
      </c>
      <c r="G5" s="6">
        <v>9229</v>
      </c>
      <c r="H5" s="6">
        <v>8661</v>
      </c>
      <c r="I5" s="6">
        <v>8177</v>
      </c>
      <c r="J5" s="6">
        <v>8057</v>
      </c>
      <c r="K5" s="6">
        <v>8110</v>
      </c>
      <c r="L5" s="6">
        <v>8644</v>
      </c>
      <c r="M5" s="6">
        <v>8915</v>
      </c>
      <c r="N5" s="6">
        <v>9257</v>
      </c>
      <c r="O5" s="6">
        <v>9517</v>
      </c>
      <c r="P5" s="6">
        <f>SUM(Cali!P5,Hawa!P5,Neva!P5)</f>
        <v>10345</v>
      </c>
    </row>
    <row r="6" spans="1:16" ht="11.25" x14ac:dyDescent="0.2">
      <c r="A6" s="2" t="s">
        <v>3</v>
      </c>
      <c r="B6" s="6">
        <v>2451</v>
      </c>
      <c r="C6" s="6">
        <v>2490</v>
      </c>
      <c r="D6" s="6">
        <v>2477</v>
      </c>
      <c r="E6" s="6">
        <v>2695</v>
      </c>
      <c r="F6" s="6">
        <v>2564</v>
      </c>
      <c r="G6" s="6">
        <v>2612</v>
      </c>
      <c r="H6" s="6">
        <v>2540</v>
      </c>
      <c r="I6" s="6">
        <v>2416</v>
      </c>
      <c r="J6" s="6">
        <v>2500</v>
      </c>
      <c r="K6" s="6">
        <v>2436</v>
      </c>
      <c r="L6" s="6">
        <v>2438</v>
      </c>
      <c r="M6" s="6">
        <v>2502</v>
      </c>
      <c r="N6" s="6">
        <v>2531</v>
      </c>
      <c r="O6" s="6">
        <v>2625</v>
      </c>
      <c r="P6" s="6">
        <f>Data!$G$10</f>
        <v>2729</v>
      </c>
    </row>
    <row r="7" spans="1:16" ht="11.25" x14ac:dyDescent="0.2">
      <c r="A7" s="2" t="s">
        <v>4</v>
      </c>
      <c r="B7" s="7">
        <v>0.27336604952041044</v>
      </c>
      <c r="C7" s="7">
        <v>0.28260129383724891</v>
      </c>
      <c r="D7" s="7">
        <v>0.26648735879505109</v>
      </c>
      <c r="E7" s="7">
        <v>0.28978494623655915</v>
      </c>
      <c r="F7" s="7">
        <v>0.27730910664070951</v>
      </c>
      <c r="G7" s="7">
        <v>0.28302091234153215</v>
      </c>
      <c r="H7" s="7">
        <v>0.29326867567255516</v>
      </c>
      <c r="I7" s="7">
        <v>0.2954628836981778</v>
      </c>
      <c r="J7" s="7">
        <v>0.31028918952463697</v>
      </c>
      <c r="K7" s="7">
        <v>0.30036991368680643</v>
      </c>
      <c r="L7" s="7">
        <v>0.28204534937528924</v>
      </c>
      <c r="M7" s="7">
        <v>0.28065058889512057</v>
      </c>
      <c r="N7" s="7">
        <v>0.27341471319001837</v>
      </c>
      <c r="O7" s="7">
        <v>0.27582221288221076</v>
      </c>
      <c r="P7" s="7">
        <f>P6/P5</f>
        <v>0.26379893668438859</v>
      </c>
    </row>
    <row r="8" spans="1:16" ht="11.25" x14ac:dyDescent="0.2">
      <c r="A8" s="2" t="s">
        <v>5</v>
      </c>
      <c r="B8" s="6">
        <v>6515</v>
      </c>
      <c r="C8" s="6">
        <v>6321</v>
      </c>
      <c r="D8" s="6">
        <v>6818</v>
      </c>
      <c r="E8" s="6">
        <v>6605</v>
      </c>
      <c r="F8" s="6">
        <v>6682</v>
      </c>
      <c r="G8" s="6">
        <v>6617</v>
      </c>
      <c r="H8" s="6">
        <v>6121</v>
      </c>
      <c r="I8" s="6">
        <v>5761</v>
      </c>
      <c r="J8" s="6">
        <v>5557</v>
      </c>
      <c r="K8" s="6">
        <v>5674</v>
      </c>
      <c r="L8" s="6">
        <v>6206</v>
      </c>
      <c r="M8" s="6">
        <v>6413</v>
      </c>
      <c r="N8" s="6">
        <v>6726</v>
      </c>
      <c r="O8" s="6">
        <v>6892</v>
      </c>
      <c r="P8" s="6">
        <f>P5-P6</f>
        <v>7616</v>
      </c>
    </row>
    <row r="9" spans="1:16" ht="11.25" x14ac:dyDescent="0.2">
      <c r="A9" s="2" t="s">
        <v>6</v>
      </c>
      <c r="B9" s="7">
        <v>0.72663395047958956</v>
      </c>
      <c r="C9" s="7">
        <v>0.71739870616275114</v>
      </c>
      <c r="D9" s="7">
        <v>0.73351264120494886</v>
      </c>
      <c r="E9" s="7">
        <v>0.71021505376344085</v>
      </c>
      <c r="F9" s="7">
        <v>0.72269089335929049</v>
      </c>
      <c r="G9" s="7">
        <v>0.71697908765846785</v>
      </c>
      <c r="H9" s="7">
        <v>0.7067313243274449</v>
      </c>
      <c r="I9" s="7">
        <v>0.70453711630182214</v>
      </c>
      <c r="J9" s="7">
        <v>0.68971081047536309</v>
      </c>
      <c r="K9" s="7">
        <v>0.69963008631319357</v>
      </c>
      <c r="L9" s="7">
        <v>0.71795465062471076</v>
      </c>
      <c r="M9" s="7">
        <v>0.71934941110487938</v>
      </c>
      <c r="N9" s="7">
        <v>0.72658528680998169</v>
      </c>
      <c r="O9" s="7">
        <v>0.72417778711778924</v>
      </c>
      <c r="P9" s="7">
        <f>P8/P5</f>
        <v>0.73620106331561141</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102549</v>
      </c>
      <c r="C12" s="6">
        <v>104732</v>
      </c>
      <c r="D12" s="6">
        <v>108200</v>
      </c>
      <c r="E12" s="6">
        <v>112524</v>
      </c>
      <c r="F12" s="6">
        <v>108421</v>
      </c>
      <c r="G12" s="6">
        <v>90738</v>
      </c>
      <c r="H12" s="6">
        <v>79879</v>
      </c>
      <c r="I12" s="6">
        <v>80783</v>
      </c>
      <c r="J12" s="6">
        <v>83868</v>
      </c>
      <c r="K12" s="6">
        <v>90894</v>
      </c>
      <c r="L12" s="6">
        <v>96058</v>
      </c>
      <c r="M12" s="6">
        <v>111017</v>
      </c>
      <c r="N12" s="6">
        <v>112139</v>
      </c>
      <c r="O12" s="6">
        <v>115473</v>
      </c>
      <c r="P12" s="6">
        <f>SUM(Cali!P12,Hawa!P12,Neva!P12)</f>
        <v>120139</v>
      </c>
    </row>
    <row r="13" spans="1:16" ht="11.25" x14ac:dyDescent="0.2">
      <c r="A13" s="2" t="s">
        <v>8</v>
      </c>
      <c r="B13" s="6">
        <v>73835.28</v>
      </c>
      <c r="C13" s="6">
        <v>75407.039999999994</v>
      </c>
      <c r="D13" s="6">
        <v>77904</v>
      </c>
      <c r="E13" s="6">
        <v>81017.279999999999</v>
      </c>
      <c r="F13" s="6">
        <v>75894.7</v>
      </c>
      <c r="G13" s="6">
        <v>63516.6</v>
      </c>
      <c r="H13" s="6">
        <v>55915.299999999996</v>
      </c>
      <c r="I13" s="6">
        <v>56548.1</v>
      </c>
      <c r="J13" s="6">
        <v>58707.6</v>
      </c>
      <c r="K13" s="6">
        <v>63625.799999999996</v>
      </c>
      <c r="L13" s="6">
        <v>67240.599999999991</v>
      </c>
      <c r="M13" s="6">
        <v>77711.899999999994</v>
      </c>
      <c r="N13" s="6">
        <v>78497.299999999988</v>
      </c>
      <c r="O13" s="6">
        <v>80831.099999999991</v>
      </c>
      <c r="P13" s="6">
        <f>P12*0.7</f>
        <v>84097.299999999988</v>
      </c>
    </row>
    <row r="14" spans="1:16" ht="11.25" x14ac:dyDescent="0.2">
      <c r="A14" s="2" t="s">
        <v>3</v>
      </c>
      <c r="B14" s="6">
        <v>26838</v>
      </c>
      <c r="C14" s="6">
        <v>28715</v>
      </c>
      <c r="D14" s="6">
        <v>29481</v>
      </c>
      <c r="E14" s="6">
        <v>31512</v>
      </c>
      <c r="F14" s="6">
        <v>32972</v>
      </c>
      <c r="G14" s="6">
        <v>27617</v>
      </c>
      <c r="H14" s="6">
        <v>23233</v>
      </c>
      <c r="I14" s="6">
        <v>22567</v>
      </c>
      <c r="J14" s="6">
        <v>24996</v>
      </c>
      <c r="K14" s="6">
        <v>26307.5</v>
      </c>
      <c r="L14" s="6">
        <v>27801.416666666664</v>
      </c>
      <c r="M14" s="6">
        <v>31006.750000000004</v>
      </c>
      <c r="N14" s="6">
        <v>34888</v>
      </c>
      <c r="O14" s="6">
        <v>34769.75</v>
      </c>
      <c r="P14" s="6">
        <f>Data!$H$10</f>
        <v>36186.333333333336</v>
      </c>
    </row>
    <row r="15" spans="1:16" ht="11.25" x14ac:dyDescent="0.2">
      <c r="A15" s="2" t="s">
        <v>4</v>
      </c>
      <c r="B15" s="7">
        <v>0.36348477313284383</v>
      </c>
      <c r="C15" s="7">
        <v>0.38079998896654743</v>
      </c>
      <c r="D15" s="7">
        <v>0.37842729513247075</v>
      </c>
      <c r="E15" s="7">
        <v>0.38895406017086726</v>
      </c>
      <c r="F15" s="7">
        <v>0.43444403891180811</v>
      </c>
      <c r="G15" s="7">
        <v>0.4347997216475693</v>
      </c>
      <c r="H15" s="7">
        <v>0.41550344896656194</v>
      </c>
      <c r="I15" s="7">
        <v>0.39907618469939754</v>
      </c>
      <c r="J15" s="7">
        <v>0.42577110970300269</v>
      </c>
      <c r="K15" s="7">
        <v>0.41347220781506877</v>
      </c>
      <c r="L15" s="7">
        <v>0.41346175772772203</v>
      </c>
      <c r="M15" s="7">
        <v>0.39899616403665339</v>
      </c>
      <c r="N15" s="7">
        <v>0.44444840777963068</v>
      </c>
      <c r="O15" s="7">
        <v>0.43015312175635373</v>
      </c>
      <c r="P15" s="7">
        <f>P14/P13</f>
        <v>0.4302912618280651</v>
      </c>
    </row>
    <row r="16" spans="1:16" ht="11.25" x14ac:dyDescent="0.2">
      <c r="A16" s="2" t="s">
        <v>5</v>
      </c>
      <c r="B16" s="6">
        <v>46997.279999999999</v>
      </c>
      <c r="C16" s="6">
        <v>46692.039999999994</v>
      </c>
      <c r="D16" s="6">
        <v>48423</v>
      </c>
      <c r="E16" s="6">
        <v>49505.279999999999</v>
      </c>
      <c r="F16" s="6">
        <v>42922.7</v>
      </c>
      <c r="G16" s="6">
        <v>35899.599999999999</v>
      </c>
      <c r="H16" s="6">
        <v>32682.299999999996</v>
      </c>
      <c r="I16" s="6">
        <v>33981.1</v>
      </c>
      <c r="J16" s="6">
        <v>33711.599999999999</v>
      </c>
      <c r="K16" s="6">
        <v>37318.299999999996</v>
      </c>
      <c r="L16" s="6">
        <v>39439.183333333327</v>
      </c>
      <c r="M16" s="6">
        <v>46705.149999999994</v>
      </c>
      <c r="N16" s="6">
        <v>43609.299999999988</v>
      </c>
      <c r="O16" s="6">
        <v>46061.349999999991</v>
      </c>
      <c r="P16" s="6">
        <f>P13-P14</f>
        <v>47910.966666666653</v>
      </c>
    </row>
    <row r="17" spans="1:16" ht="11.25" x14ac:dyDescent="0.2">
      <c r="A17" s="2" t="s">
        <v>6</v>
      </c>
      <c r="B17" s="7">
        <v>0.63651522686715623</v>
      </c>
      <c r="C17" s="7">
        <v>0.61920001103345257</v>
      </c>
      <c r="D17" s="7">
        <v>0.62157270486752925</v>
      </c>
      <c r="E17" s="7">
        <v>0.61104593982913269</v>
      </c>
      <c r="F17" s="7">
        <v>0.56555596108819195</v>
      </c>
      <c r="G17" s="7">
        <v>0.5652002783524307</v>
      </c>
      <c r="H17" s="7">
        <v>0.58449655103343801</v>
      </c>
      <c r="I17" s="7">
        <v>0.60092381530060246</v>
      </c>
      <c r="J17" s="7">
        <v>0.57422889029699731</v>
      </c>
      <c r="K17" s="7">
        <v>0.58652779218493123</v>
      </c>
      <c r="L17" s="7">
        <v>0.58653824227227791</v>
      </c>
      <c r="M17" s="7">
        <v>0.60100383596334661</v>
      </c>
      <c r="N17" s="7">
        <v>0.55555159222036932</v>
      </c>
      <c r="O17" s="7">
        <v>0.56984687824364633</v>
      </c>
      <c r="P17" s="7">
        <f>P16/P13</f>
        <v>0.5697087381719349</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4826000</v>
      </c>
      <c r="C20" s="6">
        <v>5113802</v>
      </c>
      <c r="D20" s="6">
        <v>5524711</v>
      </c>
      <c r="E20" s="6">
        <v>6192210</v>
      </c>
      <c r="F20" s="6">
        <v>6440618</v>
      </c>
      <c r="G20" s="6">
        <v>5446872</v>
      </c>
      <c r="H20" s="6">
        <v>4801453</v>
      </c>
      <c r="I20" s="6">
        <v>4932775</v>
      </c>
      <c r="J20" s="6">
        <v>5305327</v>
      </c>
      <c r="K20" s="6">
        <v>5763445</v>
      </c>
      <c r="L20" s="6">
        <v>6182556</v>
      </c>
      <c r="M20" s="6">
        <v>7381340</v>
      </c>
      <c r="N20" s="6">
        <v>7627947</v>
      </c>
      <c r="O20" s="6">
        <v>8212486</v>
      </c>
      <c r="P20" s="6">
        <f>SUM(Cali!P20,Hawa!P20,Neva!P20)</f>
        <v>8823339</v>
      </c>
    </row>
    <row r="21" spans="1:16" ht="11.25" x14ac:dyDescent="0.2">
      <c r="A21" s="2" t="s">
        <v>8</v>
      </c>
      <c r="B21" s="6">
        <v>3233420</v>
      </c>
      <c r="C21" s="6">
        <v>3426247.3400000003</v>
      </c>
      <c r="D21" s="6">
        <v>3701556.37</v>
      </c>
      <c r="E21" s="6">
        <v>4148780.7</v>
      </c>
      <c r="F21" s="6">
        <v>4121995.52</v>
      </c>
      <c r="G21" s="6">
        <v>3485998.08</v>
      </c>
      <c r="H21" s="6">
        <v>3072929.92</v>
      </c>
      <c r="I21" s="6">
        <v>3156976</v>
      </c>
      <c r="J21" s="6">
        <v>3395409.2800000003</v>
      </c>
      <c r="K21" s="6">
        <v>3688604.8000000003</v>
      </c>
      <c r="L21" s="6">
        <v>3956835.84</v>
      </c>
      <c r="M21" s="6">
        <v>4724057.6000000006</v>
      </c>
      <c r="N21" s="6">
        <v>4881886.08</v>
      </c>
      <c r="O21" s="6">
        <v>5255991.04</v>
      </c>
      <c r="P21" s="6">
        <f>P20*0.64</f>
        <v>5646936.96</v>
      </c>
    </row>
    <row r="22" spans="1:16" ht="11.25" x14ac:dyDescent="0.2">
      <c r="A22" s="2" t="s">
        <v>3</v>
      </c>
      <c r="B22" s="6">
        <v>1407576</v>
      </c>
      <c r="C22" s="6">
        <v>1523284</v>
      </c>
      <c r="D22" s="6">
        <v>1562012</v>
      </c>
      <c r="E22" s="6">
        <v>1810430</v>
      </c>
      <c r="F22" s="6">
        <v>1924078</v>
      </c>
      <c r="G22" s="6">
        <v>1614534</v>
      </c>
      <c r="H22" s="6">
        <v>1440397</v>
      </c>
      <c r="I22" s="6">
        <v>1384641</v>
      </c>
      <c r="J22" s="6">
        <v>1658103</v>
      </c>
      <c r="K22" s="6">
        <v>1759822.25847</v>
      </c>
      <c r="L22" s="6">
        <v>1794373.3215899996</v>
      </c>
      <c r="M22" s="6">
        <v>2051992.3492199997</v>
      </c>
      <c r="N22" s="6">
        <v>2398335.3101999993</v>
      </c>
      <c r="O22" s="6">
        <v>2571760.1065699994</v>
      </c>
      <c r="P22" s="6">
        <f>Data!$I$10</f>
        <v>2747586.31066</v>
      </c>
    </row>
    <row r="23" spans="1:16" ht="11.25" x14ac:dyDescent="0.2">
      <c r="A23" s="2" t="s">
        <v>4</v>
      </c>
      <c r="B23" s="7">
        <v>0.43532111510413124</v>
      </c>
      <c r="C23" s="7">
        <v>0.44459253779384178</v>
      </c>
      <c r="D23" s="7">
        <v>0.42198790018696919</v>
      </c>
      <c r="E23" s="7">
        <v>0.43637640331290589</v>
      </c>
      <c r="F23" s="7">
        <v>0.46678313711510294</v>
      </c>
      <c r="G23" s="7">
        <v>0.46314827574431711</v>
      </c>
      <c r="H23" s="7">
        <v>0.46873734107154646</v>
      </c>
      <c r="I23" s="7">
        <v>0.43859725256067833</v>
      </c>
      <c r="J23" s="7">
        <v>0.48833671091338948</v>
      </c>
      <c r="K23" s="7">
        <v>0.47709699300667824</v>
      </c>
      <c r="L23" s="7">
        <v>0.45348692595495688</v>
      </c>
      <c r="M23" s="7">
        <v>0.43437073020024131</v>
      </c>
      <c r="N23" s="7">
        <v>0.49127228101971587</v>
      </c>
      <c r="O23" s="7">
        <v>0.48930070218879201</v>
      </c>
      <c r="P23" s="7">
        <f>P22/P21</f>
        <v>0.48656224252590202</v>
      </c>
    </row>
    <row r="24" spans="1:16" ht="11.25" x14ac:dyDescent="0.2">
      <c r="A24" s="2" t="s">
        <v>5</v>
      </c>
      <c r="B24" s="6">
        <v>1825844</v>
      </c>
      <c r="C24" s="6">
        <v>1902963.3400000003</v>
      </c>
      <c r="D24" s="6">
        <v>2139544.37</v>
      </c>
      <c r="E24" s="6">
        <v>2338350.7000000002</v>
      </c>
      <c r="F24" s="6">
        <v>2197917.52</v>
      </c>
      <c r="G24" s="6">
        <v>1871464.08</v>
      </c>
      <c r="H24" s="6">
        <v>1632532.92</v>
      </c>
      <c r="I24" s="6">
        <v>1772335</v>
      </c>
      <c r="J24" s="6">
        <v>1737306.2800000003</v>
      </c>
      <c r="K24" s="6">
        <v>1928782.5415300003</v>
      </c>
      <c r="L24" s="6">
        <v>2162462.51841</v>
      </c>
      <c r="M24" s="6">
        <v>2672065.2507800008</v>
      </c>
      <c r="N24" s="6">
        <v>2483550.7698000008</v>
      </c>
      <c r="O24" s="6">
        <v>2684230.9334300007</v>
      </c>
      <c r="P24" s="6">
        <f>P21-P22</f>
        <v>2899350.64934</v>
      </c>
    </row>
    <row r="25" spans="1:16" ht="11.25" x14ac:dyDescent="0.2">
      <c r="A25" s="2" t="s">
        <v>6</v>
      </c>
      <c r="B25" s="7">
        <v>0.56467888489586882</v>
      </c>
      <c r="C25" s="7">
        <v>0.55540746220615822</v>
      </c>
      <c r="D25" s="7">
        <v>0.57801209981303081</v>
      </c>
      <c r="E25" s="7">
        <v>0.56362359668709416</v>
      </c>
      <c r="F25" s="7">
        <v>0.53321686288489711</v>
      </c>
      <c r="G25" s="7">
        <v>0.53685172425568295</v>
      </c>
      <c r="H25" s="7">
        <v>0.53126265892845348</v>
      </c>
      <c r="I25" s="7">
        <v>0.56140274743932173</v>
      </c>
      <c r="J25" s="7">
        <v>0.51166328908661052</v>
      </c>
      <c r="K25" s="7">
        <v>0.52290300699332171</v>
      </c>
      <c r="L25" s="7">
        <v>0.54651307404504301</v>
      </c>
      <c r="M25" s="7">
        <v>0.56562926979975869</v>
      </c>
      <c r="N25" s="7">
        <v>0.50872771898028413</v>
      </c>
      <c r="O25" s="7">
        <v>0.51069929781120793</v>
      </c>
      <c r="P25" s="7">
        <f>P24/P21</f>
        <v>0.51343775747409792</v>
      </c>
    </row>
  </sheetData>
  <phoneticPr fontId="0" type="noConversion"/>
  <printOptions horizontalCentered="1"/>
  <pageMargins left="0.5" right="0.5" top="0.75" bottom="0" header="0.5" footer="0.25"/>
  <pageSetup orientation="landscape" r:id="rId1"/>
  <headerFooter alignWithMargins="0">
    <oddHeader>&amp;C&amp;"Arial,Bold"&amp;18Inside Construction Trends</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21</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5992</v>
      </c>
      <c r="C5" s="6">
        <v>6139</v>
      </c>
      <c r="D5" s="6">
        <v>6149</v>
      </c>
      <c r="E5" s="6">
        <v>6211</v>
      </c>
      <c r="F5" s="6">
        <v>6120</v>
      </c>
      <c r="G5" s="6">
        <v>5876</v>
      </c>
      <c r="H5" s="6">
        <v>5755</v>
      </c>
      <c r="I5" s="6">
        <v>5661</v>
      </c>
      <c r="J5" s="6">
        <v>5475</v>
      </c>
      <c r="K5" s="6">
        <v>5421</v>
      </c>
      <c r="L5" s="6">
        <v>5441</v>
      </c>
      <c r="M5" s="6">
        <v>5522</v>
      </c>
      <c r="N5" s="6">
        <v>5639</v>
      </c>
      <c r="O5" s="6">
        <v>5760</v>
      </c>
      <c r="P5" s="6">
        <f>SUM(Main!P5,Verm!P5,NewH!P5,Mass!P5,RhIs!P5,Conn!P5)</f>
        <v>5842</v>
      </c>
    </row>
    <row r="6" spans="1:16" ht="11.25" x14ac:dyDescent="0.2">
      <c r="A6" s="2" t="s">
        <v>3</v>
      </c>
      <c r="B6" s="6">
        <v>651</v>
      </c>
      <c r="C6" s="6">
        <v>640</v>
      </c>
      <c r="D6" s="6">
        <v>645</v>
      </c>
      <c r="E6" s="6">
        <v>644</v>
      </c>
      <c r="F6" s="6">
        <v>636</v>
      </c>
      <c r="G6" s="6">
        <v>586</v>
      </c>
      <c r="H6" s="6">
        <v>561</v>
      </c>
      <c r="I6" s="6">
        <v>544</v>
      </c>
      <c r="J6" s="6">
        <v>539</v>
      </c>
      <c r="K6" s="6">
        <v>524</v>
      </c>
      <c r="L6" s="6">
        <v>533</v>
      </c>
      <c r="M6" s="6">
        <v>558</v>
      </c>
      <c r="N6" s="6">
        <v>580</v>
      </c>
      <c r="O6" s="6">
        <v>585</v>
      </c>
      <c r="P6" s="6">
        <f>Data!$G$15</f>
        <v>554</v>
      </c>
    </row>
    <row r="7" spans="1:16" ht="11.25" x14ac:dyDescent="0.2">
      <c r="A7" s="2" t="s">
        <v>4</v>
      </c>
      <c r="B7" s="7">
        <v>0.10864485981308411</v>
      </c>
      <c r="C7" s="7">
        <v>0.10425150676005863</v>
      </c>
      <c r="D7" s="7">
        <v>0.1048951048951049</v>
      </c>
      <c r="E7" s="7">
        <v>0.10368700692320078</v>
      </c>
      <c r="F7" s="7">
        <v>0.10392156862745099</v>
      </c>
      <c r="G7" s="7">
        <v>9.9727705922396187E-2</v>
      </c>
      <c r="H7" s="7">
        <v>9.7480451781059949E-2</v>
      </c>
      <c r="I7" s="7">
        <v>9.6096096096096095E-2</v>
      </c>
      <c r="J7" s="7">
        <v>9.8447488584474885E-2</v>
      </c>
      <c r="K7" s="7">
        <v>9.6661132632355651E-2</v>
      </c>
      <c r="L7" s="7">
        <v>9.7959933835691973E-2</v>
      </c>
      <c r="M7" s="7">
        <v>0.10105034407823252</v>
      </c>
      <c r="N7" s="7">
        <v>0.10285511615534669</v>
      </c>
      <c r="O7" s="7">
        <v>0.1015625</v>
      </c>
      <c r="P7" s="7">
        <f>P6/P5</f>
        <v>9.4830537487161928E-2</v>
      </c>
    </row>
    <row r="8" spans="1:16" ht="11.25" x14ac:dyDescent="0.2">
      <c r="A8" s="2" t="s">
        <v>5</v>
      </c>
      <c r="B8" s="6">
        <v>5341</v>
      </c>
      <c r="C8" s="6">
        <v>5499</v>
      </c>
      <c r="D8" s="6">
        <v>5504</v>
      </c>
      <c r="E8" s="6">
        <v>5567</v>
      </c>
      <c r="F8" s="6">
        <v>5484</v>
      </c>
      <c r="G8" s="6">
        <v>5290</v>
      </c>
      <c r="H8" s="6">
        <v>5194</v>
      </c>
      <c r="I8" s="6">
        <v>5117</v>
      </c>
      <c r="J8" s="6">
        <v>4936</v>
      </c>
      <c r="K8" s="6">
        <v>4897</v>
      </c>
      <c r="L8" s="6">
        <v>4908</v>
      </c>
      <c r="M8" s="6">
        <v>4964</v>
      </c>
      <c r="N8" s="6">
        <v>5059</v>
      </c>
      <c r="O8" s="6">
        <v>5175</v>
      </c>
      <c r="P8" s="6">
        <f>P5-P6</f>
        <v>5288</v>
      </c>
    </row>
    <row r="9" spans="1:16" ht="11.25" x14ac:dyDescent="0.2">
      <c r="A9" s="2" t="s">
        <v>6</v>
      </c>
      <c r="B9" s="7">
        <v>0.89135514018691586</v>
      </c>
      <c r="C9" s="7">
        <v>0.89574849323994132</v>
      </c>
      <c r="D9" s="7">
        <v>0.8951048951048951</v>
      </c>
      <c r="E9" s="7">
        <v>0.89631299307679924</v>
      </c>
      <c r="F9" s="7">
        <v>0.89607843137254906</v>
      </c>
      <c r="G9" s="7">
        <v>0.90027229407760379</v>
      </c>
      <c r="H9" s="7">
        <v>0.90251954821894009</v>
      </c>
      <c r="I9" s="7">
        <v>0.90390390390390385</v>
      </c>
      <c r="J9" s="7">
        <v>0.90155251141552506</v>
      </c>
      <c r="K9" s="7">
        <v>0.90333886736764435</v>
      </c>
      <c r="L9" s="7">
        <v>0.90204006616430799</v>
      </c>
      <c r="M9" s="7">
        <v>0.89894965592176745</v>
      </c>
      <c r="N9" s="7">
        <v>0.8971448838446533</v>
      </c>
      <c r="O9" s="7">
        <v>0.8984375</v>
      </c>
      <c r="P9" s="7">
        <f>P8/P5</f>
        <v>0.90516946251283803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41114</v>
      </c>
      <c r="C12" s="6">
        <v>40885</v>
      </c>
      <c r="D12" s="6">
        <v>41285</v>
      </c>
      <c r="E12" s="6">
        <v>41172</v>
      </c>
      <c r="F12" s="6">
        <v>39526</v>
      </c>
      <c r="G12" s="6">
        <v>33690</v>
      </c>
      <c r="H12" s="6">
        <v>31922</v>
      </c>
      <c r="I12" s="6">
        <v>32753</v>
      </c>
      <c r="J12" s="6">
        <v>33887</v>
      </c>
      <c r="K12" s="6">
        <v>35436</v>
      </c>
      <c r="L12" s="6">
        <v>36792</v>
      </c>
      <c r="M12" s="6">
        <v>38172</v>
      </c>
      <c r="N12" s="6">
        <v>39929</v>
      </c>
      <c r="O12" s="6">
        <v>41695</v>
      </c>
      <c r="P12" s="6">
        <f>SUM(Main!P12,Verm!P12,NewH!P12,Mass!P12,RhIs!P12,Conn!P12)</f>
        <v>43441</v>
      </c>
    </row>
    <row r="13" spans="1:16" ht="11.25" x14ac:dyDescent="0.2">
      <c r="A13" s="2" t="s">
        <v>8</v>
      </c>
      <c r="B13" s="6">
        <v>29602.079999999998</v>
      </c>
      <c r="C13" s="6">
        <v>29437.200000000001</v>
      </c>
      <c r="D13" s="6">
        <v>29725.199999999997</v>
      </c>
      <c r="E13" s="6">
        <v>29643.84</v>
      </c>
      <c r="F13" s="6">
        <v>27668.199999999997</v>
      </c>
      <c r="G13" s="6">
        <v>23583</v>
      </c>
      <c r="H13" s="6">
        <v>22345.399999999998</v>
      </c>
      <c r="I13" s="6">
        <v>22927.1</v>
      </c>
      <c r="J13" s="6">
        <v>23720.899999999998</v>
      </c>
      <c r="K13" s="6">
        <v>24805.199999999997</v>
      </c>
      <c r="L13" s="6">
        <v>25754.399999999998</v>
      </c>
      <c r="M13" s="6">
        <v>26720.399999999998</v>
      </c>
      <c r="N13" s="6">
        <v>27950.3</v>
      </c>
      <c r="O13" s="6">
        <v>29186.499999999996</v>
      </c>
      <c r="P13" s="6">
        <f>P12*0.7</f>
        <v>30408.699999999997</v>
      </c>
    </row>
    <row r="14" spans="1:16" ht="11.25" x14ac:dyDescent="0.2">
      <c r="A14" s="2" t="s">
        <v>3</v>
      </c>
      <c r="B14" s="6">
        <v>8439</v>
      </c>
      <c r="C14" s="6">
        <v>8085</v>
      </c>
      <c r="D14" s="6">
        <v>7987</v>
      </c>
      <c r="E14" s="6">
        <v>8690</v>
      </c>
      <c r="F14" s="6">
        <v>8413</v>
      </c>
      <c r="G14" s="6">
        <v>6686</v>
      </c>
      <c r="H14" s="6">
        <v>6587</v>
      </c>
      <c r="I14" s="6">
        <v>6201</v>
      </c>
      <c r="J14" s="6">
        <v>6362</v>
      </c>
      <c r="K14" s="6">
        <v>6867.75</v>
      </c>
      <c r="L14" s="6">
        <v>7476.166666666667</v>
      </c>
      <c r="M14" s="6">
        <v>8103.3333333333339</v>
      </c>
      <c r="N14" s="6">
        <v>8858.5833333333321</v>
      </c>
      <c r="O14" s="6">
        <v>9595.4166666666679</v>
      </c>
      <c r="P14" s="6">
        <f>Data!$H$15</f>
        <v>10380.083333333332</v>
      </c>
    </row>
    <row r="15" spans="1:16" ht="11.25" x14ac:dyDescent="0.2">
      <c r="A15" s="2" t="s">
        <v>4</v>
      </c>
      <c r="B15" s="7">
        <v>0.28508131861004365</v>
      </c>
      <c r="C15" s="7">
        <v>0.27465248053483349</v>
      </c>
      <c r="D15" s="7">
        <v>0.26869457564625304</v>
      </c>
      <c r="E15" s="7">
        <v>0.29314690674352578</v>
      </c>
      <c r="F15" s="7">
        <v>0.30406748541647094</v>
      </c>
      <c r="G15" s="7">
        <v>0.28350930755205023</v>
      </c>
      <c r="H15" s="7">
        <v>0.29478102875759665</v>
      </c>
      <c r="I15" s="7">
        <v>0.2704659551360617</v>
      </c>
      <c r="J15" s="7">
        <v>0.26820230261077788</v>
      </c>
      <c r="K15" s="7">
        <v>0.27686735039427218</v>
      </c>
      <c r="L15" s="7">
        <v>0.290286967146067</v>
      </c>
      <c r="M15" s="7">
        <v>0.30326392319476259</v>
      </c>
      <c r="N15" s="7">
        <v>0.31694054565902091</v>
      </c>
      <c r="O15" s="7">
        <v>0.328762156019621</v>
      </c>
      <c r="P15" s="7">
        <f>P14/P13</f>
        <v>0.34135241997630061</v>
      </c>
    </row>
    <row r="16" spans="1:16" ht="11.25" x14ac:dyDescent="0.2">
      <c r="A16" s="2" t="s">
        <v>5</v>
      </c>
      <c r="B16" s="6">
        <v>21163.079999999998</v>
      </c>
      <c r="C16" s="6">
        <v>21352.2</v>
      </c>
      <c r="D16" s="6">
        <v>21738.199999999997</v>
      </c>
      <c r="E16" s="6">
        <v>20953.84</v>
      </c>
      <c r="F16" s="6">
        <v>19255.199999999997</v>
      </c>
      <c r="G16" s="6">
        <v>16897</v>
      </c>
      <c r="H16" s="6">
        <v>15758.399999999998</v>
      </c>
      <c r="I16" s="6">
        <v>16726.099999999999</v>
      </c>
      <c r="J16" s="6">
        <v>17358.899999999998</v>
      </c>
      <c r="K16" s="6">
        <v>17937.449999999997</v>
      </c>
      <c r="L16" s="6">
        <v>18278.23333333333</v>
      </c>
      <c r="M16" s="6">
        <v>18617.066666666666</v>
      </c>
      <c r="N16" s="6">
        <v>19091.716666666667</v>
      </c>
      <c r="O16" s="6">
        <v>19591.083333333328</v>
      </c>
      <c r="P16" s="6">
        <f>P13-P14</f>
        <v>20028.616666666665</v>
      </c>
    </row>
    <row r="17" spans="1:16" ht="11.25" x14ac:dyDescent="0.2">
      <c r="A17" s="2" t="s">
        <v>6</v>
      </c>
      <c r="B17" s="7">
        <v>0.7149186813899564</v>
      </c>
      <c r="C17" s="7">
        <v>0.72534751946516651</v>
      </c>
      <c r="D17" s="7">
        <v>0.73130542435374701</v>
      </c>
      <c r="E17" s="7">
        <v>0.70685309325647416</v>
      </c>
      <c r="F17" s="7">
        <v>0.69593251458352912</v>
      </c>
      <c r="G17" s="7">
        <v>0.71649069244794983</v>
      </c>
      <c r="H17" s="7">
        <v>0.70521897124240329</v>
      </c>
      <c r="I17" s="7">
        <v>0.72953404486393825</v>
      </c>
      <c r="J17" s="7">
        <v>0.73179769738922218</v>
      </c>
      <c r="K17" s="7">
        <v>0.72313264960572776</v>
      </c>
      <c r="L17" s="7">
        <v>0.70971303285393295</v>
      </c>
      <c r="M17" s="7">
        <v>0.69673607680523741</v>
      </c>
      <c r="N17" s="7">
        <v>0.68305945434097903</v>
      </c>
      <c r="O17" s="7">
        <v>0.671237843980379</v>
      </c>
      <c r="P17" s="7">
        <f>P16/P13</f>
        <v>0.65864758002369939</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2014620</v>
      </c>
      <c r="C20" s="6">
        <v>2053226</v>
      </c>
      <c r="D20" s="6">
        <v>2149972</v>
      </c>
      <c r="E20" s="6">
        <v>2239149</v>
      </c>
      <c r="F20" s="6">
        <v>2271628</v>
      </c>
      <c r="G20" s="6">
        <v>1934756</v>
      </c>
      <c r="H20" s="6">
        <v>1838837</v>
      </c>
      <c r="I20" s="6">
        <v>1919647</v>
      </c>
      <c r="J20" s="6">
        <v>2031738</v>
      </c>
      <c r="K20" s="6">
        <v>2157321</v>
      </c>
      <c r="L20" s="6">
        <v>2282126</v>
      </c>
      <c r="M20" s="6">
        <v>2450695</v>
      </c>
      <c r="N20" s="6">
        <v>2634302</v>
      </c>
      <c r="O20" s="6">
        <v>2824741</v>
      </c>
      <c r="P20" s="6">
        <f>SUM(Main!P20,Verm!P20,NewH!P20,Mass!P20,RhIs!P20,Conn!P20)</f>
        <v>3062637</v>
      </c>
    </row>
    <row r="21" spans="1:16" ht="11.25" x14ac:dyDescent="0.2">
      <c r="A21" s="2" t="s">
        <v>8</v>
      </c>
      <c r="B21" s="6">
        <v>1349795.4000000001</v>
      </c>
      <c r="C21" s="6">
        <v>1375661.4200000002</v>
      </c>
      <c r="D21" s="6">
        <v>1440481.24</v>
      </c>
      <c r="E21" s="6">
        <v>1500229.83</v>
      </c>
      <c r="F21" s="6">
        <v>1453841.92</v>
      </c>
      <c r="G21" s="6">
        <v>1238243.8400000001</v>
      </c>
      <c r="H21" s="6">
        <v>1176855.68</v>
      </c>
      <c r="I21" s="6">
        <v>1228574.08</v>
      </c>
      <c r="J21" s="6">
        <v>1300312.32</v>
      </c>
      <c r="K21" s="6">
        <v>1380685.44</v>
      </c>
      <c r="L21" s="6">
        <v>1460560.6400000001</v>
      </c>
      <c r="M21" s="6">
        <v>1568444.8</v>
      </c>
      <c r="N21" s="6">
        <v>1685953.28</v>
      </c>
      <c r="O21" s="6">
        <v>1807834.24</v>
      </c>
      <c r="P21" s="6">
        <f>P20*0.64</f>
        <v>1960087.68</v>
      </c>
    </row>
    <row r="22" spans="1:16" ht="11.25" x14ac:dyDescent="0.2">
      <c r="A22" s="2" t="s">
        <v>3</v>
      </c>
      <c r="B22" s="6">
        <v>433160</v>
      </c>
      <c r="C22" s="6">
        <v>424325</v>
      </c>
      <c r="D22" s="6">
        <v>439868</v>
      </c>
      <c r="E22" s="6">
        <v>487809</v>
      </c>
      <c r="F22" s="6">
        <v>484389</v>
      </c>
      <c r="G22" s="6">
        <v>380935</v>
      </c>
      <c r="H22" s="6">
        <v>368530</v>
      </c>
      <c r="I22" s="6">
        <v>363301</v>
      </c>
      <c r="J22" s="6">
        <v>355400</v>
      </c>
      <c r="K22" s="6">
        <v>434243.29212999996</v>
      </c>
      <c r="L22" s="6">
        <v>463349.15946</v>
      </c>
      <c r="M22" s="6">
        <v>520776.40463999991</v>
      </c>
      <c r="N22" s="6">
        <v>558293.89423999994</v>
      </c>
      <c r="O22" s="6">
        <v>656414.36179000011</v>
      </c>
      <c r="P22" s="6">
        <f>Data!$I$15</f>
        <v>732795.93730000011</v>
      </c>
    </row>
    <row r="23" spans="1:16" ht="11.25" x14ac:dyDescent="0.2">
      <c r="A23" s="2" t="s">
        <v>4</v>
      </c>
      <c r="B23" s="7">
        <v>0.32090789463351255</v>
      </c>
      <c r="C23" s="7">
        <v>0.30845162467375142</v>
      </c>
      <c r="D23" s="7">
        <v>0.30536183865886374</v>
      </c>
      <c r="E23" s="7">
        <v>0.32515617957016624</v>
      </c>
      <c r="F23" s="7">
        <v>0.33317858932008237</v>
      </c>
      <c r="G23" s="7">
        <v>0.30764134469669557</v>
      </c>
      <c r="H23" s="7">
        <v>0.31314799789214598</v>
      </c>
      <c r="I23" s="7">
        <v>0.29570947809675424</v>
      </c>
      <c r="J23" s="7">
        <v>0.27331895155773034</v>
      </c>
      <c r="K23" s="7">
        <v>0.31451283511036371</v>
      </c>
      <c r="L23" s="7">
        <v>0.31724061758914712</v>
      </c>
      <c r="M23" s="7">
        <v>0.33203361995270725</v>
      </c>
      <c r="N23" s="7">
        <v>0.33114434478279253</v>
      </c>
      <c r="O23" s="7">
        <v>0.36309432981532652</v>
      </c>
      <c r="P23" s="7">
        <f>P22/P21</f>
        <v>0.37385875375738298</v>
      </c>
    </row>
    <row r="24" spans="1:16" ht="11.25" x14ac:dyDescent="0.2">
      <c r="A24" s="2" t="s">
        <v>5</v>
      </c>
      <c r="B24" s="6">
        <v>916635.40000000014</v>
      </c>
      <c r="C24" s="6">
        <v>951336.42000000016</v>
      </c>
      <c r="D24" s="6">
        <v>1000613.24</v>
      </c>
      <c r="E24" s="6">
        <v>1012420.8300000001</v>
      </c>
      <c r="F24" s="6">
        <v>969452.91999999993</v>
      </c>
      <c r="G24" s="6">
        <v>857308.84000000008</v>
      </c>
      <c r="H24" s="6">
        <v>808325.67999999993</v>
      </c>
      <c r="I24" s="6">
        <v>865273.08000000007</v>
      </c>
      <c r="J24" s="6">
        <v>944912.32000000007</v>
      </c>
      <c r="K24" s="6">
        <v>946442.14786999999</v>
      </c>
      <c r="L24" s="6">
        <v>997211.48054000014</v>
      </c>
      <c r="M24" s="6">
        <v>1047668.3953600002</v>
      </c>
      <c r="N24" s="6">
        <v>1127659.38576</v>
      </c>
      <c r="O24" s="6">
        <v>1151419.8782099998</v>
      </c>
      <c r="P24" s="6">
        <f>P21-P22</f>
        <v>1227291.7426999998</v>
      </c>
    </row>
    <row r="25" spans="1:16" ht="11.25" x14ac:dyDescent="0.2">
      <c r="A25" s="2" t="s">
        <v>6</v>
      </c>
      <c r="B25" s="7">
        <v>0.67909210536648745</v>
      </c>
      <c r="C25" s="7">
        <v>0.69154837532624858</v>
      </c>
      <c r="D25" s="7">
        <v>0.69463816134113621</v>
      </c>
      <c r="E25" s="7">
        <v>0.67484382042983371</v>
      </c>
      <c r="F25" s="7">
        <v>0.66682141067991763</v>
      </c>
      <c r="G25" s="7">
        <v>0.69235865530330443</v>
      </c>
      <c r="H25" s="7">
        <v>0.68685200210785402</v>
      </c>
      <c r="I25" s="7">
        <v>0.70429052190324581</v>
      </c>
      <c r="J25" s="7">
        <v>0.72668104844226966</v>
      </c>
      <c r="K25" s="7">
        <v>0.68548716488963624</v>
      </c>
      <c r="L25" s="7">
        <v>0.68275938241085288</v>
      </c>
      <c r="M25" s="7">
        <v>0.66796638004729281</v>
      </c>
      <c r="N25" s="7">
        <v>0.66885565521720747</v>
      </c>
      <c r="O25" s="7">
        <v>0.63690567018467348</v>
      </c>
      <c r="P25" s="7">
        <f>P24/P21</f>
        <v>0.62614124624261702</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249977111117893"/>
    <outlinePr summaryBelow="0" summaryRight="0"/>
    <pageSetUpPr autoPageBreaks="0"/>
  </sheetPr>
  <dimension ref="A1:P25"/>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22</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11959</v>
      </c>
      <c r="C5" s="6">
        <v>11803</v>
      </c>
      <c r="D5" s="6">
        <v>12075</v>
      </c>
      <c r="E5" s="6">
        <v>12259</v>
      </c>
      <c r="F5" s="6">
        <v>12290</v>
      </c>
      <c r="G5" s="6">
        <v>11989</v>
      </c>
      <c r="H5" s="6">
        <v>11716</v>
      </c>
      <c r="I5" s="6">
        <v>11458</v>
      </c>
      <c r="J5" s="6">
        <v>11318</v>
      </c>
      <c r="K5" s="6">
        <v>11261</v>
      </c>
      <c r="L5" s="6">
        <v>11236</v>
      </c>
      <c r="M5" s="6">
        <v>11286</v>
      </c>
      <c r="N5" s="6">
        <v>11323</v>
      </c>
      <c r="O5" s="6">
        <v>11397</v>
      </c>
      <c r="P5" s="6">
        <f>SUM(NewY!P5,Penn!P5,NewJ!P5,Dela!P5)</f>
        <v>11528</v>
      </c>
    </row>
    <row r="6" spans="1:16" ht="11.25" x14ac:dyDescent="0.2">
      <c r="A6" s="2" t="s">
        <v>3</v>
      </c>
      <c r="B6" s="6">
        <v>3691</v>
      </c>
      <c r="C6" s="6">
        <v>3632</v>
      </c>
      <c r="D6" s="6">
        <v>3677</v>
      </c>
      <c r="E6" s="6">
        <v>3679</v>
      </c>
      <c r="F6" s="6">
        <v>3613</v>
      </c>
      <c r="G6" s="6">
        <v>3446</v>
      </c>
      <c r="H6" s="6">
        <v>3358</v>
      </c>
      <c r="I6" s="6">
        <v>3057</v>
      </c>
      <c r="J6" s="6">
        <v>3235</v>
      </c>
      <c r="K6" s="6">
        <v>3162</v>
      </c>
      <c r="L6" s="6">
        <v>3137</v>
      </c>
      <c r="M6" s="6">
        <v>3214</v>
      </c>
      <c r="N6" s="6">
        <v>3092</v>
      </c>
      <c r="O6" s="6">
        <v>3094</v>
      </c>
      <c r="P6" s="6">
        <f>Data!$G$16</f>
        <v>3103</v>
      </c>
    </row>
    <row r="7" spans="1:16" ht="11.25" x14ac:dyDescent="0.2">
      <c r="A7" s="2" t="s">
        <v>4</v>
      </c>
      <c r="B7" s="7">
        <v>0.30863784597374361</v>
      </c>
      <c r="C7" s="7">
        <v>0.3077183766838939</v>
      </c>
      <c r="D7" s="7">
        <v>0.30451345755693582</v>
      </c>
      <c r="E7" s="7">
        <v>0.30010604453870626</v>
      </c>
      <c r="F7" s="7">
        <v>0.29397884458909684</v>
      </c>
      <c r="G7" s="7">
        <v>0.2874301442989407</v>
      </c>
      <c r="H7" s="7">
        <v>0.28661659269375211</v>
      </c>
      <c r="I7" s="7">
        <v>0.26680048874149065</v>
      </c>
      <c r="J7" s="7">
        <v>0.28582788478529775</v>
      </c>
      <c r="K7" s="7">
        <v>0.28079211437705354</v>
      </c>
      <c r="L7" s="7">
        <v>0.27919188323246708</v>
      </c>
      <c r="M7" s="7">
        <v>0.28477760056707424</v>
      </c>
      <c r="N7" s="7">
        <v>0.27307250728605492</v>
      </c>
      <c r="O7" s="7">
        <v>0.27147494954812668</v>
      </c>
      <c r="P7" s="7">
        <f>P6/P5</f>
        <v>0.26917071478140181</v>
      </c>
    </row>
    <row r="8" spans="1:16" ht="11.25" x14ac:dyDescent="0.2">
      <c r="A8" s="2" t="s">
        <v>5</v>
      </c>
      <c r="B8" s="6">
        <v>8268</v>
      </c>
      <c r="C8" s="6">
        <v>8171</v>
      </c>
      <c r="D8" s="6">
        <v>8398</v>
      </c>
      <c r="E8" s="6">
        <v>8580</v>
      </c>
      <c r="F8" s="6">
        <v>8677</v>
      </c>
      <c r="G8" s="6">
        <v>8543</v>
      </c>
      <c r="H8" s="6">
        <v>8358</v>
      </c>
      <c r="I8" s="6">
        <v>8401</v>
      </c>
      <c r="J8" s="6">
        <v>8083</v>
      </c>
      <c r="K8" s="6">
        <v>8099</v>
      </c>
      <c r="L8" s="6">
        <v>8099</v>
      </c>
      <c r="M8" s="6">
        <v>8072</v>
      </c>
      <c r="N8" s="6">
        <v>8231</v>
      </c>
      <c r="O8" s="6">
        <v>8303</v>
      </c>
      <c r="P8" s="6">
        <f>P5-P6</f>
        <v>8425</v>
      </c>
    </row>
    <row r="9" spans="1:16" ht="11.25" x14ac:dyDescent="0.2">
      <c r="A9" s="2" t="s">
        <v>6</v>
      </c>
      <c r="B9" s="7">
        <v>0.69136215402625634</v>
      </c>
      <c r="C9" s="7">
        <v>0.6922816233161061</v>
      </c>
      <c r="D9" s="7">
        <v>0.69548654244306418</v>
      </c>
      <c r="E9" s="7">
        <v>0.69989395546129374</v>
      </c>
      <c r="F9" s="7">
        <v>0.70602115541090316</v>
      </c>
      <c r="G9" s="7">
        <v>0.71256985570105935</v>
      </c>
      <c r="H9" s="7">
        <v>0.71338340730624783</v>
      </c>
      <c r="I9" s="7">
        <v>0.73319951125850935</v>
      </c>
      <c r="J9" s="7">
        <v>0.71417211521470225</v>
      </c>
      <c r="K9" s="7">
        <v>0.71920788562294646</v>
      </c>
      <c r="L9" s="7">
        <v>0.72080811676753298</v>
      </c>
      <c r="M9" s="7">
        <v>0.71522239943292576</v>
      </c>
      <c r="N9" s="7">
        <v>0.72692749271394508</v>
      </c>
      <c r="O9" s="7">
        <v>0.72852505045187332</v>
      </c>
      <c r="P9" s="7">
        <f>P8/P5</f>
        <v>0.73082928521859825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109943</v>
      </c>
      <c r="C12" s="6">
        <v>109151</v>
      </c>
      <c r="D12" s="6">
        <v>109778</v>
      </c>
      <c r="E12" s="6">
        <v>113582</v>
      </c>
      <c r="F12" s="6">
        <v>113225</v>
      </c>
      <c r="G12" s="6">
        <v>100141</v>
      </c>
      <c r="H12" s="6">
        <v>94159</v>
      </c>
      <c r="I12" s="6">
        <v>95633</v>
      </c>
      <c r="J12" s="6">
        <v>97635</v>
      </c>
      <c r="K12" s="6">
        <v>101309</v>
      </c>
      <c r="L12" s="6">
        <v>104259</v>
      </c>
      <c r="M12" s="6">
        <v>108198</v>
      </c>
      <c r="N12" s="6">
        <v>110847</v>
      </c>
      <c r="O12" s="6">
        <v>113743</v>
      </c>
      <c r="P12" s="6">
        <f>SUM(NewY!P12,Penn!P12,NewJ!P12,Dela!P12)</f>
        <v>114910</v>
      </c>
    </row>
    <row r="13" spans="1:16" ht="11.25" x14ac:dyDescent="0.2">
      <c r="A13" s="2" t="s">
        <v>8</v>
      </c>
      <c r="B13" s="6">
        <v>79158.959999999992</v>
      </c>
      <c r="C13" s="6">
        <v>78588.72</v>
      </c>
      <c r="D13" s="6">
        <v>79040.160000000003</v>
      </c>
      <c r="E13" s="6">
        <v>81779.039999999994</v>
      </c>
      <c r="F13" s="6">
        <v>79257.5</v>
      </c>
      <c r="G13" s="6">
        <v>70098.7</v>
      </c>
      <c r="H13" s="6">
        <v>65911.3</v>
      </c>
      <c r="I13" s="6">
        <v>66943.099999999991</v>
      </c>
      <c r="J13" s="6">
        <v>68344.5</v>
      </c>
      <c r="K13" s="6">
        <v>70916.299999999988</v>
      </c>
      <c r="L13" s="6">
        <v>72981.299999999988</v>
      </c>
      <c r="M13" s="6">
        <v>75738.599999999991</v>
      </c>
      <c r="N13" s="6">
        <v>77592.899999999994</v>
      </c>
      <c r="O13" s="6">
        <v>79620.099999999991</v>
      </c>
      <c r="P13" s="6">
        <f>P12*0.7</f>
        <v>80437</v>
      </c>
    </row>
    <row r="14" spans="1:16" ht="11.25" x14ac:dyDescent="0.2">
      <c r="A14" s="2" t="s">
        <v>3</v>
      </c>
      <c r="B14" s="6">
        <v>48238</v>
      </c>
      <c r="C14" s="6">
        <v>44988</v>
      </c>
      <c r="D14" s="6">
        <v>44769</v>
      </c>
      <c r="E14" s="6">
        <v>46948</v>
      </c>
      <c r="F14" s="6">
        <v>48639</v>
      </c>
      <c r="G14" s="6">
        <v>43057</v>
      </c>
      <c r="H14" s="6">
        <v>38958</v>
      </c>
      <c r="I14" s="6">
        <v>42038</v>
      </c>
      <c r="J14" s="6">
        <v>40100</v>
      </c>
      <c r="K14" s="6">
        <v>41031.145833333336</v>
      </c>
      <c r="L14" s="6">
        <v>43748.395833333336</v>
      </c>
      <c r="M14" s="6">
        <v>44137.4375</v>
      </c>
      <c r="N14" s="6">
        <v>45151.458333333343</v>
      </c>
      <c r="O14" s="6">
        <v>46531.312500000015</v>
      </c>
      <c r="P14" s="6">
        <f>Data!$H$16</f>
        <v>47406.354166666679</v>
      </c>
    </row>
    <row r="15" spans="1:16" ht="11.25" x14ac:dyDescent="0.2">
      <c r="A15" s="2" t="s">
        <v>4</v>
      </c>
      <c r="B15" s="7">
        <v>0.60938142694143538</v>
      </c>
      <c r="C15" s="7">
        <v>0.57244856513759224</v>
      </c>
      <c r="D15" s="7">
        <v>0.5664082663800275</v>
      </c>
      <c r="E15" s="7">
        <v>0.57408353044985616</v>
      </c>
      <c r="F15" s="7">
        <v>0.61368324764217896</v>
      </c>
      <c r="G15" s="7">
        <v>0.6142339301584766</v>
      </c>
      <c r="H15" s="7">
        <v>0.59106708561354426</v>
      </c>
      <c r="I15" s="7">
        <v>0.62796613840709503</v>
      </c>
      <c r="J15" s="7">
        <v>0.58673338747082793</v>
      </c>
      <c r="K15" s="7">
        <v>0.57858554145285845</v>
      </c>
      <c r="L15" s="7">
        <v>0.59944665048900669</v>
      </c>
      <c r="M15" s="7">
        <v>0.58276014476105986</v>
      </c>
      <c r="N15" s="7">
        <v>0.58190193088972508</v>
      </c>
      <c r="O15" s="7">
        <v>0.58441665483967009</v>
      </c>
      <c r="P15" s="7">
        <f>P14/P13</f>
        <v>0.58936004782210527</v>
      </c>
    </row>
    <row r="16" spans="1:16" ht="11.25" x14ac:dyDescent="0.2">
      <c r="A16" s="2" t="s">
        <v>5</v>
      </c>
      <c r="B16" s="6">
        <v>30920.959999999992</v>
      </c>
      <c r="C16" s="6">
        <v>33600.720000000001</v>
      </c>
      <c r="D16" s="6">
        <v>34271.160000000003</v>
      </c>
      <c r="E16" s="6">
        <v>34831.039999999994</v>
      </c>
      <c r="F16" s="6">
        <v>30618.5</v>
      </c>
      <c r="G16" s="6">
        <v>27041.699999999997</v>
      </c>
      <c r="H16" s="6">
        <v>26953.300000000003</v>
      </c>
      <c r="I16" s="6">
        <v>24905.099999999991</v>
      </c>
      <c r="J16" s="6">
        <v>28244.5</v>
      </c>
      <c r="K16" s="6">
        <v>29885.154166666653</v>
      </c>
      <c r="L16" s="6">
        <v>29232.904166666653</v>
      </c>
      <c r="M16" s="6">
        <v>31601.162499999991</v>
      </c>
      <c r="N16" s="6">
        <v>32441.441666666651</v>
      </c>
      <c r="O16" s="6">
        <v>33088.787499999977</v>
      </c>
      <c r="P16" s="6">
        <f>P13-P14</f>
        <v>33030.645833333321</v>
      </c>
    </row>
    <row r="17" spans="1:16" ht="11.25" x14ac:dyDescent="0.2">
      <c r="A17" s="2" t="s">
        <v>6</v>
      </c>
      <c r="B17" s="7">
        <v>0.39061857305856462</v>
      </c>
      <c r="C17" s="7">
        <v>0.42755143486240776</v>
      </c>
      <c r="D17" s="7">
        <v>0.43359173361997244</v>
      </c>
      <c r="E17" s="7">
        <v>0.42591646955014384</v>
      </c>
      <c r="F17" s="7">
        <v>0.38631675235782104</v>
      </c>
      <c r="G17" s="7">
        <v>0.38576606984152345</v>
      </c>
      <c r="H17" s="7">
        <v>0.40893291438645574</v>
      </c>
      <c r="I17" s="7">
        <v>0.37203386159290491</v>
      </c>
      <c r="J17" s="7">
        <v>0.41326661252917207</v>
      </c>
      <c r="K17" s="7">
        <v>0.4214144585471416</v>
      </c>
      <c r="L17" s="7">
        <v>0.40055334951099331</v>
      </c>
      <c r="M17" s="7">
        <v>0.41723985523894019</v>
      </c>
      <c r="N17" s="7">
        <v>0.41809806911027497</v>
      </c>
      <c r="O17" s="7">
        <v>0.41558334516032985</v>
      </c>
      <c r="P17" s="7">
        <f>P16/P13</f>
        <v>0.41063995217789478</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5895310</v>
      </c>
      <c r="C20" s="6">
        <v>5905283</v>
      </c>
      <c r="D20" s="6">
        <v>6125487</v>
      </c>
      <c r="E20" s="6">
        <v>6660723</v>
      </c>
      <c r="F20" s="6">
        <v>7018556</v>
      </c>
      <c r="G20" s="6">
        <v>6245157</v>
      </c>
      <c r="H20" s="6">
        <v>5896777</v>
      </c>
      <c r="I20" s="6">
        <v>6151683</v>
      </c>
      <c r="J20" s="6">
        <v>6367997</v>
      </c>
      <c r="K20" s="6">
        <v>6740018</v>
      </c>
      <c r="L20" s="6">
        <v>7027731</v>
      </c>
      <c r="M20" s="6">
        <v>7471589</v>
      </c>
      <c r="N20" s="6">
        <v>7845324</v>
      </c>
      <c r="O20" s="6">
        <v>8204857</v>
      </c>
      <c r="P20" s="6">
        <f>SUM(NewY!P20,Penn!P20,NewJ!P20,Dela!P20)</f>
        <v>8545300</v>
      </c>
    </row>
    <row r="21" spans="1:16" ht="11.25" x14ac:dyDescent="0.2">
      <c r="A21" s="2" t="s">
        <v>8</v>
      </c>
      <c r="B21" s="6">
        <v>3949857.7</v>
      </c>
      <c r="C21" s="6">
        <v>3956539.6100000003</v>
      </c>
      <c r="D21" s="6">
        <v>4104076.29</v>
      </c>
      <c r="E21" s="6">
        <v>4462684.41</v>
      </c>
      <c r="F21" s="6">
        <v>4491875.84</v>
      </c>
      <c r="G21" s="6">
        <v>3996900.48</v>
      </c>
      <c r="H21" s="6">
        <v>3773937.2800000003</v>
      </c>
      <c r="I21" s="6">
        <v>3937077.12</v>
      </c>
      <c r="J21" s="6">
        <v>4075518.08</v>
      </c>
      <c r="K21" s="6">
        <v>4313611.5200000005</v>
      </c>
      <c r="L21" s="6">
        <v>4497747.84</v>
      </c>
      <c r="M21" s="6">
        <v>4781816.96</v>
      </c>
      <c r="N21" s="6">
        <v>5021007.3600000003</v>
      </c>
      <c r="O21" s="6">
        <v>5251108.4800000004</v>
      </c>
      <c r="P21" s="6">
        <f>P20*0.64</f>
        <v>5468992</v>
      </c>
    </row>
    <row r="22" spans="1:16" ht="11.25" x14ac:dyDescent="0.2">
      <c r="A22" s="2" t="s">
        <v>3</v>
      </c>
      <c r="B22" s="6">
        <v>2665230</v>
      </c>
      <c r="C22" s="6">
        <v>2635101</v>
      </c>
      <c r="D22" s="6">
        <v>2712173</v>
      </c>
      <c r="E22" s="6">
        <v>2977994</v>
      </c>
      <c r="F22" s="6">
        <v>3090928</v>
      </c>
      <c r="G22" s="6">
        <v>2743882</v>
      </c>
      <c r="H22" s="6">
        <v>2501815</v>
      </c>
      <c r="I22" s="6">
        <v>2611653</v>
      </c>
      <c r="J22" s="6">
        <v>2672656</v>
      </c>
      <c r="K22" s="6">
        <v>2840392.88588</v>
      </c>
      <c r="L22" s="6">
        <v>3010205.7241800004</v>
      </c>
      <c r="M22" s="6">
        <v>3196065.0115399999</v>
      </c>
      <c r="N22" s="6">
        <v>3330566.90392</v>
      </c>
      <c r="O22" s="6">
        <v>3461992.4225200005</v>
      </c>
      <c r="P22" s="6">
        <f>Data!$I$16</f>
        <v>3617625.9311700002</v>
      </c>
    </row>
    <row r="23" spans="1:16" ht="11.25" x14ac:dyDescent="0.2">
      <c r="A23" s="2" t="s">
        <v>4</v>
      </c>
      <c r="B23" s="7">
        <v>0.67476608081349354</v>
      </c>
      <c r="C23" s="7">
        <v>0.6660115302118762</v>
      </c>
      <c r="D23" s="7">
        <v>0.66084858281228487</v>
      </c>
      <c r="E23" s="7">
        <v>0.66731001487062358</v>
      </c>
      <c r="F23" s="7">
        <v>0.68811519064605309</v>
      </c>
      <c r="G23" s="7">
        <v>0.68650245702389867</v>
      </c>
      <c r="H23" s="7">
        <v>0.66291907214737811</v>
      </c>
      <c r="I23" s="7">
        <v>0.66334819471354423</v>
      </c>
      <c r="J23" s="7">
        <v>0.65578312929481597</v>
      </c>
      <c r="K23" s="7">
        <v>0.65847211152663088</v>
      </c>
      <c r="L23" s="7">
        <v>0.66926956140342464</v>
      </c>
      <c r="M23" s="7">
        <v>0.66837878536028272</v>
      </c>
      <c r="N23" s="7">
        <v>0.6633264333474308</v>
      </c>
      <c r="O23" s="7">
        <v>0.65928792667410296</v>
      </c>
      <c r="P23" s="7">
        <f>P22/P21</f>
        <v>0.66147947028812626</v>
      </c>
    </row>
    <row r="24" spans="1:16" ht="11.25" x14ac:dyDescent="0.2">
      <c r="A24" s="2" t="s">
        <v>5</v>
      </c>
      <c r="B24" s="6">
        <v>1284627.7000000002</v>
      </c>
      <c r="C24" s="6">
        <v>1321438.6100000003</v>
      </c>
      <c r="D24" s="6">
        <v>1391903.29</v>
      </c>
      <c r="E24" s="6">
        <v>1484690.4100000001</v>
      </c>
      <c r="F24" s="6">
        <v>1400947.8399999999</v>
      </c>
      <c r="G24" s="6">
        <v>1253018.48</v>
      </c>
      <c r="H24" s="6">
        <v>1272122.2800000003</v>
      </c>
      <c r="I24" s="6">
        <v>1325424.1200000001</v>
      </c>
      <c r="J24" s="6">
        <v>1402862.08</v>
      </c>
      <c r="K24" s="6">
        <v>1473218.6341200005</v>
      </c>
      <c r="L24" s="6">
        <v>1487542.1158199995</v>
      </c>
      <c r="M24" s="6">
        <v>1585751.9484600001</v>
      </c>
      <c r="N24" s="6">
        <v>1690440.4560800004</v>
      </c>
      <c r="O24" s="6">
        <v>1789116.05748</v>
      </c>
      <c r="P24" s="6">
        <f>P21-P22</f>
        <v>1851366.0688299998</v>
      </c>
    </row>
    <row r="25" spans="1:16" ht="11.25" x14ac:dyDescent="0.2">
      <c r="A25" s="2" t="s">
        <v>6</v>
      </c>
      <c r="B25" s="7">
        <v>0.3252339191865064</v>
      </c>
      <c r="C25" s="7">
        <v>0.3339884697881238</v>
      </c>
      <c r="D25" s="7">
        <v>0.33915141718771508</v>
      </c>
      <c r="E25" s="7">
        <v>0.33268998512937642</v>
      </c>
      <c r="F25" s="7">
        <v>0.31188480935394686</v>
      </c>
      <c r="G25" s="7">
        <v>0.31349754297610133</v>
      </c>
      <c r="H25" s="7">
        <v>0.33708092785262189</v>
      </c>
      <c r="I25" s="7">
        <v>0.33665180528645577</v>
      </c>
      <c r="J25" s="7">
        <v>0.34421687070518409</v>
      </c>
      <c r="K25" s="7">
        <v>0.34152788847336912</v>
      </c>
      <c r="L25" s="7">
        <v>0.33073043859657536</v>
      </c>
      <c r="M25" s="7">
        <v>0.33162121463971722</v>
      </c>
      <c r="N25" s="7">
        <v>0.33667356665256915</v>
      </c>
      <c r="O25" s="7">
        <v>0.34071207332589704</v>
      </c>
      <c r="P25" s="7">
        <f>P24/P21</f>
        <v>0.33852052971187374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23</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8551</v>
      </c>
      <c r="C5" s="6">
        <v>8632</v>
      </c>
      <c r="D5" s="6">
        <v>8703</v>
      </c>
      <c r="E5" s="6">
        <v>8786</v>
      </c>
      <c r="F5" s="6">
        <v>8681</v>
      </c>
      <c r="G5" s="6">
        <v>8336</v>
      </c>
      <c r="H5" s="6">
        <v>8051</v>
      </c>
      <c r="I5" s="6">
        <v>7827</v>
      </c>
      <c r="J5" s="6">
        <v>7709</v>
      </c>
      <c r="K5" s="6">
        <v>7781</v>
      </c>
      <c r="L5" s="6">
        <v>7557</v>
      </c>
      <c r="M5" s="6">
        <v>7572</v>
      </c>
      <c r="N5" s="6">
        <v>7673</v>
      </c>
      <c r="O5" s="6">
        <v>7610</v>
      </c>
      <c r="P5" s="6">
        <f>SUM(Ohio!P5,WVir!P5,Mary!P5,Virg!P5,Kent!P5)</f>
        <v>7625</v>
      </c>
    </row>
    <row r="6" spans="1:16" ht="11.25" x14ac:dyDescent="0.2">
      <c r="A6" s="2" t="s">
        <v>3</v>
      </c>
      <c r="B6" s="6">
        <v>1791</v>
      </c>
      <c r="C6" s="6">
        <v>1743</v>
      </c>
      <c r="D6" s="6">
        <v>1755</v>
      </c>
      <c r="E6" s="6">
        <v>1651</v>
      </c>
      <c r="F6" s="6">
        <v>1675</v>
      </c>
      <c r="G6" s="6">
        <v>1594</v>
      </c>
      <c r="H6" s="6">
        <v>1547</v>
      </c>
      <c r="I6" s="6">
        <v>1566</v>
      </c>
      <c r="J6" s="6">
        <v>1522</v>
      </c>
      <c r="K6" s="6">
        <v>1558</v>
      </c>
      <c r="L6" s="6">
        <v>1568</v>
      </c>
      <c r="M6" s="6">
        <v>1584</v>
      </c>
      <c r="N6" s="6">
        <v>1589</v>
      </c>
      <c r="O6" s="6">
        <v>1564</v>
      </c>
      <c r="P6" s="6">
        <f>Data!$G$17</f>
        <v>1552</v>
      </c>
    </row>
    <row r="7" spans="1:16" ht="11.25" x14ac:dyDescent="0.2">
      <c r="A7" s="2" t="s">
        <v>4</v>
      </c>
      <c r="B7" s="7">
        <v>0.20944918722956379</v>
      </c>
      <c r="C7" s="7">
        <v>0.20192307692307693</v>
      </c>
      <c r="D7" s="7">
        <v>0.20165460186142709</v>
      </c>
      <c r="E7" s="7">
        <v>0.18791258820851353</v>
      </c>
      <c r="F7" s="7">
        <v>0.19295012095380717</v>
      </c>
      <c r="G7" s="7">
        <v>0.19121880998080615</v>
      </c>
      <c r="H7" s="7">
        <v>0.19215004347286052</v>
      </c>
      <c r="I7" s="7">
        <v>0.20007665772326561</v>
      </c>
      <c r="J7" s="7">
        <v>0.19743157348553639</v>
      </c>
      <c r="K7" s="7">
        <v>0.20023133273358179</v>
      </c>
      <c r="L7" s="7">
        <v>0.20748974460764855</v>
      </c>
      <c r="M7" s="7">
        <v>0.2091917591125198</v>
      </c>
      <c r="N7" s="7">
        <v>0.20708979538641992</v>
      </c>
      <c r="O7" s="7">
        <v>0.20551905387647831</v>
      </c>
      <c r="P7" s="7">
        <f>P6/P5</f>
        <v>0.20354098360655737</v>
      </c>
    </row>
    <row r="8" spans="1:16" ht="11.25" x14ac:dyDescent="0.2">
      <c r="A8" s="2" t="s">
        <v>5</v>
      </c>
      <c r="B8" s="6">
        <v>6760</v>
      </c>
      <c r="C8" s="6">
        <v>6889</v>
      </c>
      <c r="D8" s="6">
        <v>6948</v>
      </c>
      <c r="E8" s="6">
        <v>7135</v>
      </c>
      <c r="F8" s="6">
        <v>7006</v>
      </c>
      <c r="G8" s="6">
        <v>6742</v>
      </c>
      <c r="H8" s="6">
        <v>6504</v>
      </c>
      <c r="I8" s="6">
        <v>6261</v>
      </c>
      <c r="J8" s="6">
        <v>6187</v>
      </c>
      <c r="K8" s="6">
        <v>6223</v>
      </c>
      <c r="L8" s="6">
        <v>5989</v>
      </c>
      <c r="M8" s="6">
        <v>5988</v>
      </c>
      <c r="N8" s="6">
        <v>6084</v>
      </c>
      <c r="O8" s="6">
        <v>6046</v>
      </c>
      <c r="P8" s="6">
        <f>P5-P6</f>
        <v>6073</v>
      </c>
    </row>
    <row r="9" spans="1:16" ht="11.25" x14ac:dyDescent="0.2">
      <c r="A9" s="2" t="s">
        <v>6</v>
      </c>
      <c r="B9" s="7">
        <v>0.79055081277043615</v>
      </c>
      <c r="C9" s="7">
        <v>0.79807692307692313</v>
      </c>
      <c r="D9" s="7">
        <v>0.79834539813857286</v>
      </c>
      <c r="E9" s="7">
        <v>0.81208741179148647</v>
      </c>
      <c r="F9" s="7">
        <v>0.80704987904619285</v>
      </c>
      <c r="G9" s="7">
        <v>0.80878119001919391</v>
      </c>
      <c r="H9" s="7">
        <v>0.80784995652713953</v>
      </c>
      <c r="I9" s="7">
        <v>0.79992334227673434</v>
      </c>
      <c r="J9" s="7">
        <v>0.80256842651446358</v>
      </c>
      <c r="K9" s="7">
        <v>0.79976866726641815</v>
      </c>
      <c r="L9" s="7">
        <v>0.79251025539235143</v>
      </c>
      <c r="M9" s="7">
        <v>0.79080824088748014</v>
      </c>
      <c r="N9" s="7">
        <v>0.79291020461358008</v>
      </c>
      <c r="O9" s="7">
        <v>0.79448094612352171</v>
      </c>
      <c r="P9" s="7">
        <f>P8/P5</f>
        <v>0.79645901639344263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97785</v>
      </c>
      <c r="C12" s="5">
        <v>98704</v>
      </c>
      <c r="D12" s="5">
        <v>99142</v>
      </c>
      <c r="E12" s="5">
        <v>99478</v>
      </c>
      <c r="F12" s="5">
        <v>96295</v>
      </c>
      <c r="G12" s="5">
        <v>85616</v>
      </c>
      <c r="H12" s="5">
        <v>80892</v>
      </c>
      <c r="I12" s="5">
        <v>80572</v>
      </c>
      <c r="J12" s="5">
        <v>80528</v>
      </c>
      <c r="K12" s="5">
        <v>81444</v>
      </c>
      <c r="L12" s="5">
        <v>81444</v>
      </c>
      <c r="M12" s="5">
        <v>83289</v>
      </c>
      <c r="N12" s="5">
        <v>86299</v>
      </c>
      <c r="O12" s="5">
        <v>88225</v>
      </c>
      <c r="P12" s="5">
        <f>SUM(Ohio!P12,WVir!P12,Mary!P12,Virg!P12,Kent!P12)</f>
        <v>90200</v>
      </c>
    </row>
    <row r="13" spans="1:16" ht="11.25" x14ac:dyDescent="0.2">
      <c r="A13" s="2" t="s">
        <v>8</v>
      </c>
      <c r="B13" s="6">
        <v>70405.2</v>
      </c>
      <c r="C13" s="6">
        <v>71066.87999999999</v>
      </c>
      <c r="D13" s="6">
        <v>71382.239999999991</v>
      </c>
      <c r="E13" s="6">
        <v>71624.160000000003</v>
      </c>
      <c r="F13" s="6">
        <v>67406.5</v>
      </c>
      <c r="G13" s="6">
        <v>59931.199999999997</v>
      </c>
      <c r="H13" s="6">
        <v>56624.399999999994</v>
      </c>
      <c r="I13" s="6">
        <v>56400.399999999994</v>
      </c>
      <c r="J13" s="6">
        <v>56369.599999999999</v>
      </c>
      <c r="K13" s="6">
        <v>57010.799999999996</v>
      </c>
      <c r="L13" s="6">
        <v>57010.799999999996</v>
      </c>
      <c r="M13" s="6">
        <v>58302.299999999996</v>
      </c>
      <c r="N13" s="6">
        <v>60409.299999999996</v>
      </c>
      <c r="O13" s="6">
        <v>61757.499999999993</v>
      </c>
      <c r="P13" s="6">
        <f>P12*0.7</f>
        <v>63139.999999999993</v>
      </c>
    </row>
    <row r="14" spans="1:16" s="5" customFormat="1" ht="11.25" x14ac:dyDescent="0.2">
      <c r="A14" s="5" t="s">
        <v>3</v>
      </c>
      <c r="B14" s="5">
        <v>24759</v>
      </c>
      <c r="C14" s="5">
        <v>25242</v>
      </c>
      <c r="D14" s="5">
        <v>25286</v>
      </c>
      <c r="E14" s="5">
        <v>28262</v>
      </c>
      <c r="F14" s="5">
        <v>27789</v>
      </c>
      <c r="G14" s="5">
        <v>23319</v>
      </c>
      <c r="H14" s="5">
        <v>21092</v>
      </c>
      <c r="I14" s="5">
        <v>22125</v>
      </c>
      <c r="J14" s="5">
        <v>22753</v>
      </c>
      <c r="K14" s="5">
        <v>22461.083333333332</v>
      </c>
      <c r="L14" s="5">
        <v>23219.166666666668</v>
      </c>
      <c r="M14" s="6">
        <v>24006.000000000004</v>
      </c>
      <c r="N14" s="6">
        <v>24572.916666666664</v>
      </c>
      <c r="O14" s="6">
        <v>26910.833333333336</v>
      </c>
      <c r="P14" s="6">
        <f>Data!$H$17</f>
        <v>27461.416666666668</v>
      </c>
    </row>
    <row r="15" spans="1:16" ht="11.25" x14ac:dyDescent="0.2">
      <c r="A15" s="2" t="s">
        <v>4</v>
      </c>
      <c r="B15" s="7">
        <v>0.35166436570026077</v>
      </c>
      <c r="C15" s="7">
        <v>0.35518655103474367</v>
      </c>
      <c r="D15" s="7">
        <v>0.35423377019269786</v>
      </c>
      <c r="E15" s="7">
        <v>0.39458752465648461</v>
      </c>
      <c r="F15" s="7">
        <v>0.41225994525750487</v>
      </c>
      <c r="G15" s="7">
        <v>0.38909616360092908</v>
      </c>
      <c r="H15" s="7">
        <v>0.37248959812377708</v>
      </c>
      <c r="I15" s="7">
        <v>0.39228445188332001</v>
      </c>
      <c r="J15" s="7">
        <v>0.40363955039595811</v>
      </c>
      <c r="K15" s="7">
        <v>0.39397944483033626</v>
      </c>
      <c r="L15" s="7">
        <v>0.40727663296544986</v>
      </c>
      <c r="M15" s="7">
        <v>0.41175047982669649</v>
      </c>
      <c r="N15" s="7">
        <v>0.40677373627349872</v>
      </c>
      <c r="O15" s="7">
        <v>0.43575004385432275</v>
      </c>
      <c r="P15" s="7">
        <f>P14/P13</f>
        <v>0.43492899377045724</v>
      </c>
    </row>
    <row r="16" spans="1:16" ht="11.25" x14ac:dyDescent="0.2">
      <c r="A16" s="2" t="s">
        <v>5</v>
      </c>
      <c r="B16" s="6">
        <v>45646.2</v>
      </c>
      <c r="C16" s="6">
        <v>45824.87999999999</v>
      </c>
      <c r="D16" s="6">
        <v>46096.239999999991</v>
      </c>
      <c r="E16" s="6">
        <v>43362.16</v>
      </c>
      <c r="F16" s="6">
        <v>39617.5</v>
      </c>
      <c r="G16" s="6">
        <v>36612.199999999997</v>
      </c>
      <c r="H16" s="6">
        <v>35532.399999999994</v>
      </c>
      <c r="I16" s="6">
        <v>34275.399999999994</v>
      </c>
      <c r="J16" s="6">
        <v>33616.6</v>
      </c>
      <c r="K16" s="6">
        <v>34549.71666666666</v>
      </c>
      <c r="L16" s="6">
        <v>33791.633333333331</v>
      </c>
      <c r="M16" s="6">
        <v>34296.299999999988</v>
      </c>
      <c r="N16" s="6">
        <v>35836.383333333331</v>
      </c>
      <c r="O16" s="6">
        <v>34846.666666666657</v>
      </c>
      <c r="P16" s="6">
        <f>P13-P14</f>
        <v>35678.583333333328</v>
      </c>
    </row>
    <row r="17" spans="1:16" ht="11.25" x14ac:dyDescent="0.2">
      <c r="A17" s="2" t="s">
        <v>6</v>
      </c>
      <c r="B17" s="7">
        <v>0.64833563429973917</v>
      </c>
      <c r="C17" s="7">
        <v>0.64481344896525639</v>
      </c>
      <c r="D17" s="7">
        <v>0.64576622980730214</v>
      </c>
      <c r="E17" s="7">
        <v>0.60541247534351539</v>
      </c>
      <c r="F17" s="7">
        <v>0.58774005474249513</v>
      </c>
      <c r="G17" s="7">
        <v>0.61090383639907087</v>
      </c>
      <c r="H17" s="7">
        <v>0.62751040187622298</v>
      </c>
      <c r="I17" s="7">
        <v>0.60771554811667994</v>
      </c>
      <c r="J17" s="7">
        <v>0.59636044960404189</v>
      </c>
      <c r="K17" s="7">
        <v>0.60602055516966369</v>
      </c>
      <c r="L17" s="7">
        <v>0.5927233670345502</v>
      </c>
      <c r="M17" s="7">
        <v>0.58824952017330345</v>
      </c>
      <c r="N17" s="7">
        <v>0.59322626372650133</v>
      </c>
      <c r="O17" s="7">
        <v>0.56424995614567719</v>
      </c>
      <c r="P17" s="7">
        <f>P16/P13</f>
        <v>0.56507100622954276</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4110330</v>
      </c>
      <c r="C20" s="6">
        <v>4240240</v>
      </c>
      <c r="D20" s="6">
        <v>4446258</v>
      </c>
      <c r="E20" s="6">
        <v>4731210</v>
      </c>
      <c r="F20" s="6">
        <v>4836549</v>
      </c>
      <c r="G20" s="6">
        <v>4431324</v>
      </c>
      <c r="H20" s="6">
        <v>4270827</v>
      </c>
      <c r="I20" s="6">
        <v>4307636</v>
      </c>
      <c r="J20" s="6">
        <v>4394477</v>
      </c>
      <c r="K20" s="6">
        <v>4457969</v>
      </c>
      <c r="L20" s="6">
        <v>4560988</v>
      </c>
      <c r="M20" s="6">
        <v>4790256</v>
      </c>
      <c r="N20" s="6">
        <v>5092361</v>
      </c>
      <c r="O20" s="6">
        <v>5355416</v>
      </c>
      <c r="P20" s="6">
        <f>SUM(Ohio!P20,WVir!P20,Mary!P20,Virg!P20,Kent!P20)</f>
        <v>5627191</v>
      </c>
    </row>
    <row r="21" spans="1:16" ht="11.25" x14ac:dyDescent="0.2">
      <c r="A21" s="2" t="s">
        <v>8</v>
      </c>
      <c r="B21" s="6">
        <v>2753921.1</v>
      </c>
      <c r="C21" s="6">
        <v>2840960.8000000003</v>
      </c>
      <c r="D21" s="6">
        <v>2978992.8600000003</v>
      </c>
      <c r="E21" s="6">
        <v>3169910.7</v>
      </c>
      <c r="F21" s="6">
        <v>3095391.36</v>
      </c>
      <c r="G21" s="6">
        <v>2836047.36</v>
      </c>
      <c r="H21" s="6">
        <v>2733329.2800000003</v>
      </c>
      <c r="I21" s="6">
        <v>2756887.04</v>
      </c>
      <c r="J21" s="6">
        <v>2812465.2800000003</v>
      </c>
      <c r="K21" s="6">
        <v>2853100.16</v>
      </c>
      <c r="L21" s="6">
        <v>2919032.32</v>
      </c>
      <c r="M21" s="6">
        <v>3065763.8399999999</v>
      </c>
      <c r="N21" s="6">
        <v>3259111.04</v>
      </c>
      <c r="O21" s="6">
        <v>3427466.24</v>
      </c>
      <c r="P21" s="6">
        <f>P20*0.64</f>
        <v>3601402.24</v>
      </c>
    </row>
    <row r="22" spans="1:16" ht="11.25" x14ac:dyDescent="0.2">
      <c r="A22" s="2" t="s">
        <v>3</v>
      </c>
      <c r="B22" s="6">
        <v>1129408</v>
      </c>
      <c r="C22" s="6">
        <v>1157663</v>
      </c>
      <c r="D22" s="6">
        <v>1203077</v>
      </c>
      <c r="E22" s="6">
        <v>1361255</v>
      </c>
      <c r="F22" s="6">
        <v>1422012</v>
      </c>
      <c r="G22" s="6">
        <v>1210476</v>
      </c>
      <c r="H22" s="6">
        <v>1125117</v>
      </c>
      <c r="I22" s="6">
        <v>1216548</v>
      </c>
      <c r="J22" s="6">
        <v>1310516</v>
      </c>
      <c r="K22" s="6">
        <v>1257537.3463900001</v>
      </c>
      <c r="L22" s="6">
        <v>1315630.8857900002</v>
      </c>
      <c r="M22" s="6">
        <v>1357844.13934</v>
      </c>
      <c r="N22" s="6">
        <v>1424133.5430100001</v>
      </c>
      <c r="O22" s="6">
        <v>1619405.74997</v>
      </c>
      <c r="P22" s="6">
        <f>Data!$I$17</f>
        <v>1639130.0062299999</v>
      </c>
    </row>
    <row r="23" spans="1:16" ht="11.25" x14ac:dyDescent="0.2">
      <c r="A23" s="2" t="s">
        <v>4</v>
      </c>
      <c r="B23" s="7">
        <v>0.41010906231118965</v>
      </c>
      <c r="C23" s="7">
        <v>0.40748995903076168</v>
      </c>
      <c r="D23" s="7">
        <v>0.40385360305965951</v>
      </c>
      <c r="E23" s="7">
        <v>0.42943007826687357</v>
      </c>
      <c r="F23" s="7">
        <v>0.45939651391932557</v>
      </c>
      <c r="G23" s="7">
        <v>0.42681797810315836</v>
      </c>
      <c r="H23" s="7">
        <v>0.41162878114707052</v>
      </c>
      <c r="I23" s="7">
        <v>0.44127596900016619</v>
      </c>
      <c r="J23" s="7">
        <v>0.46596699675524522</v>
      </c>
      <c r="K23" s="7">
        <v>0.44076172439386074</v>
      </c>
      <c r="L23" s="7">
        <v>0.45070788588938965</v>
      </c>
      <c r="M23" s="7">
        <v>0.44290565425287293</v>
      </c>
      <c r="N23" s="7">
        <v>0.43696993613632756</v>
      </c>
      <c r="O23" s="7">
        <v>0.47247897909856579</v>
      </c>
      <c r="P23" s="7">
        <f>P22/P21</f>
        <v>0.45513660985283327</v>
      </c>
    </row>
    <row r="24" spans="1:16" ht="11.25" x14ac:dyDescent="0.2">
      <c r="A24" s="2" t="s">
        <v>5</v>
      </c>
      <c r="B24" s="6">
        <v>1624513.1</v>
      </c>
      <c r="C24" s="6">
        <v>1683297.8000000003</v>
      </c>
      <c r="D24" s="6">
        <v>1775915.8600000003</v>
      </c>
      <c r="E24" s="6">
        <v>1808655.7000000002</v>
      </c>
      <c r="F24" s="6">
        <v>1673379.3599999999</v>
      </c>
      <c r="G24" s="6">
        <v>1625571.3599999999</v>
      </c>
      <c r="H24" s="6">
        <v>1608212.2800000003</v>
      </c>
      <c r="I24" s="6">
        <v>1540339.04</v>
      </c>
      <c r="J24" s="6">
        <v>1501949.2800000003</v>
      </c>
      <c r="K24" s="6">
        <v>1595562.8136100001</v>
      </c>
      <c r="L24" s="6">
        <v>1603401.4342099996</v>
      </c>
      <c r="M24" s="6">
        <v>1707919.7006599999</v>
      </c>
      <c r="N24" s="6">
        <v>1834977.4969899999</v>
      </c>
      <c r="O24" s="6">
        <v>1808060.4900300002</v>
      </c>
      <c r="P24" s="6">
        <f>P21-P22</f>
        <v>1962272.2337700003</v>
      </c>
    </row>
    <row r="25" spans="1:16" ht="11.25" x14ac:dyDescent="0.2">
      <c r="A25" s="2" t="s">
        <v>6</v>
      </c>
      <c r="B25" s="7">
        <v>0.58989093768881029</v>
      </c>
      <c r="C25" s="7">
        <v>0.59251004096923832</v>
      </c>
      <c r="D25" s="7">
        <v>0.59614639694034044</v>
      </c>
      <c r="E25" s="7">
        <v>0.57056992173312648</v>
      </c>
      <c r="F25" s="7">
        <v>0.54060348608067443</v>
      </c>
      <c r="G25" s="7">
        <v>0.57318202189684164</v>
      </c>
      <c r="H25" s="7">
        <v>0.58837121885292942</v>
      </c>
      <c r="I25" s="7">
        <v>0.55872403099983381</v>
      </c>
      <c r="J25" s="7">
        <v>0.53403300324475478</v>
      </c>
      <c r="K25" s="7">
        <v>0.55923827560613926</v>
      </c>
      <c r="L25" s="7">
        <v>0.54929211411061041</v>
      </c>
      <c r="M25" s="7">
        <v>0.55709434574712702</v>
      </c>
      <c r="N25" s="7">
        <v>0.56303006386367238</v>
      </c>
      <c r="O25" s="7">
        <v>0.52752102090143416</v>
      </c>
      <c r="P25" s="7">
        <f>P24/P21</f>
        <v>0.54486339014716667</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3" width="8.7109375" style="2" customWidth="1"/>
    <col min="4" max="12" width="8.7109375" customWidth="1"/>
    <col min="13" max="16" width="8.7109375" style="2" customWidth="1"/>
    <col min="17" max="16384" width="1.7109375" style="2"/>
  </cols>
  <sheetData>
    <row r="1" spans="1:16" ht="15" customHeight="1" x14ac:dyDescent="0.25">
      <c r="A1" s="15" t="s">
        <v>24</v>
      </c>
      <c r="C1"/>
      <c r="L1" s="26"/>
    </row>
    <row r="2" spans="1:16" ht="11.25" x14ac:dyDescent="0.2">
      <c r="B2" s="3">
        <v>2004</v>
      </c>
      <c r="C2" s="3">
        <v>2005</v>
      </c>
      <c r="D2" s="3">
        <v>2006</v>
      </c>
      <c r="E2" s="3">
        <v>2007</v>
      </c>
      <c r="F2" s="3">
        <v>2008</v>
      </c>
      <c r="G2" s="3">
        <v>2009</v>
      </c>
      <c r="H2" s="21">
        <v>2010</v>
      </c>
      <c r="I2" s="3">
        <v>2011</v>
      </c>
      <c r="J2" s="3">
        <v>2012</v>
      </c>
      <c r="K2" s="3">
        <v>2013</v>
      </c>
      <c r="L2" s="3">
        <v>2014</v>
      </c>
      <c r="M2" s="3">
        <v>2015</v>
      </c>
      <c r="N2" s="3">
        <v>2016</v>
      </c>
      <c r="O2" s="3">
        <v>2017</v>
      </c>
      <c r="P2" s="3">
        <v>2018</v>
      </c>
    </row>
    <row r="3" spans="1:16" x14ac:dyDescent="0.2">
      <c r="A3" s="1"/>
      <c r="B3"/>
      <c r="C3"/>
      <c r="M3"/>
      <c r="N3"/>
      <c r="O3"/>
      <c r="P3"/>
    </row>
    <row r="4" spans="1:16" x14ac:dyDescent="0.2">
      <c r="A4" s="4" t="s">
        <v>137</v>
      </c>
      <c r="B4"/>
      <c r="C4"/>
      <c r="M4"/>
      <c r="N4"/>
      <c r="O4"/>
      <c r="P4"/>
    </row>
    <row r="5" spans="1:16" ht="11.25" x14ac:dyDescent="0.2">
      <c r="A5" s="2" t="s">
        <v>2</v>
      </c>
      <c r="B5" s="6">
        <v>12125</v>
      </c>
      <c r="C5" s="6">
        <v>12560</v>
      </c>
      <c r="D5" s="6">
        <v>12925</v>
      </c>
      <c r="E5" s="6">
        <v>13265</v>
      </c>
      <c r="F5" s="6">
        <v>13778</v>
      </c>
      <c r="G5" s="6">
        <v>13186</v>
      </c>
      <c r="H5" s="6">
        <v>12426</v>
      </c>
      <c r="I5" s="6">
        <v>11967</v>
      </c>
      <c r="J5" s="6">
        <v>11793</v>
      </c>
      <c r="K5" s="6">
        <v>11866</v>
      </c>
      <c r="L5" s="6">
        <v>11865</v>
      </c>
      <c r="M5" s="6">
        <v>12012</v>
      </c>
      <c r="N5" s="6">
        <v>12284</v>
      </c>
      <c r="O5" s="6">
        <v>12081</v>
      </c>
      <c r="P5" s="6">
        <f>SUM(Loui!P5,Misi!P5,Alab!P5,Geor!P5,Flor!P5)</f>
        <v>12439</v>
      </c>
    </row>
    <row r="6" spans="1:16" ht="11.25" x14ac:dyDescent="0.2">
      <c r="A6" s="2" t="s">
        <v>3</v>
      </c>
      <c r="B6" s="6">
        <v>892</v>
      </c>
      <c r="C6" s="6">
        <v>909</v>
      </c>
      <c r="D6" s="6">
        <v>957</v>
      </c>
      <c r="E6" s="6">
        <v>962</v>
      </c>
      <c r="F6" s="6">
        <v>951</v>
      </c>
      <c r="G6" s="6">
        <v>869</v>
      </c>
      <c r="H6" s="6">
        <v>835</v>
      </c>
      <c r="I6" s="6">
        <v>814</v>
      </c>
      <c r="J6" s="6">
        <v>800</v>
      </c>
      <c r="K6" s="6">
        <v>786</v>
      </c>
      <c r="L6" s="6">
        <v>783</v>
      </c>
      <c r="M6" s="6">
        <v>789</v>
      </c>
      <c r="N6" s="6">
        <v>795</v>
      </c>
      <c r="O6" s="6">
        <v>816</v>
      </c>
      <c r="P6" s="6">
        <f>Data!$G$18</f>
        <v>815</v>
      </c>
    </row>
    <row r="7" spans="1:16" ht="11.25" x14ac:dyDescent="0.2">
      <c r="A7" s="2" t="s">
        <v>4</v>
      </c>
      <c r="B7" s="7">
        <v>7.3567010309278355E-2</v>
      </c>
      <c r="C7" s="7">
        <v>7.2372611464968151E-2</v>
      </c>
      <c r="D7" s="7">
        <v>7.4042553191489363E-2</v>
      </c>
      <c r="E7" s="7">
        <v>7.2521673577082543E-2</v>
      </c>
      <c r="F7" s="7">
        <v>6.9023080272898829E-2</v>
      </c>
      <c r="G7" s="7">
        <v>6.5903230699226448E-2</v>
      </c>
      <c r="H7" s="7">
        <v>6.719781104136488E-2</v>
      </c>
      <c r="I7" s="7">
        <v>6.8020389404194873E-2</v>
      </c>
      <c r="J7" s="7">
        <v>6.7836852370050035E-2</v>
      </c>
      <c r="K7" s="7">
        <v>6.6239676386313839E-2</v>
      </c>
      <c r="L7" s="7">
        <v>6.5992414664981042E-2</v>
      </c>
      <c r="M7" s="7">
        <v>6.5684315684315681E-2</v>
      </c>
      <c r="N7" s="7">
        <v>6.4718332790621946E-2</v>
      </c>
      <c r="O7" s="7">
        <v>6.7544077477030048E-2</v>
      </c>
      <c r="P7" s="7">
        <f>P6/P5</f>
        <v>6.5519736313208454E-2</v>
      </c>
    </row>
    <row r="8" spans="1:16" ht="11.25" x14ac:dyDescent="0.2">
      <c r="A8" s="2" t="s">
        <v>5</v>
      </c>
      <c r="B8" s="6">
        <v>11233</v>
      </c>
      <c r="C8" s="6">
        <v>11651</v>
      </c>
      <c r="D8" s="6">
        <v>11968</v>
      </c>
      <c r="E8" s="6">
        <v>12303</v>
      </c>
      <c r="F8" s="6">
        <v>12827</v>
      </c>
      <c r="G8" s="6">
        <v>12317</v>
      </c>
      <c r="H8" s="6">
        <v>11591</v>
      </c>
      <c r="I8" s="6">
        <v>11153</v>
      </c>
      <c r="J8" s="6">
        <v>10993</v>
      </c>
      <c r="K8" s="6">
        <v>11080</v>
      </c>
      <c r="L8" s="6">
        <v>11082</v>
      </c>
      <c r="M8" s="6">
        <v>11223</v>
      </c>
      <c r="N8" s="6">
        <v>11489</v>
      </c>
      <c r="O8" s="6">
        <v>11265</v>
      </c>
      <c r="P8" s="6">
        <f>P5-P6</f>
        <v>11624</v>
      </c>
    </row>
    <row r="9" spans="1:16" ht="11.25" x14ac:dyDescent="0.2">
      <c r="A9" s="2" t="s">
        <v>6</v>
      </c>
      <c r="B9" s="7">
        <v>0.92643298969072163</v>
      </c>
      <c r="C9" s="7">
        <v>0.92762738853503179</v>
      </c>
      <c r="D9" s="7">
        <v>0.92595744680851066</v>
      </c>
      <c r="E9" s="7">
        <v>0.9274783264229175</v>
      </c>
      <c r="F9" s="7">
        <v>0.93097691972710117</v>
      </c>
      <c r="G9" s="7">
        <v>0.93409676930077357</v>
      </c>
      <c r="H9" s="7">
        <v>0.93280218895863509</v>
      </c>
      <c r="I9" s="7">
        <v>0.93197961059580514</v>
      </c>
      <c r="J9" s="7">
        <v>0.93216314762995001</v>
      </c>
      <c r="K9" s="7">
        <v>0.93376032361368622</v>
      </c>
      <c r="L9" s="7">
        <v>0.93400758533501893</v>
      </c>
      <c r="M9" s="7">
        <v>0.93431568431568435</v>
      </c>
      <c r="N9" s="7">
        <v>0.935281667209378</v>
      </c>
      <c r="O9" s="7">
        <v>0.93245592252296994</v>
      </c>
      <c r="P9" s="7">
        <f>P8/P5</f>
        <v>0.93448026368679149</v>
      </c>
    </row>
    <row r="10" spans="1:16" ht="11.25" x14ac:dyDescent="0.2">
      <c r="D10" s="2"/>
      <c r="E10" s="2"/>
      <c r="F10" s="2"/>
      <c r="G10" s="2"/>
      <c r="H10" s="2"/>
      <c r="I10" s="2"/>
      <c r="J10" s="2"/>
      <c r="K10" s="2"/>
      <c r="L10" s="2"/>
    </row>
    <row r="11" spans="1:16" ht="11.25" x14ac:dyDescent="0.2">
      <c r="A11" s="4" t="s">
        <v>7</v>
      </c>
      <c r="D11" s="2"/>
      <c r="E11" s="2"/>
      <c r="F11" s="2"/>
      <c r="G11" s="2"/>
      <c r="H11" s="2"/>
      <c r="I11" s="2"/>
      <c r="J11" s="2"/>
      <c r="K11" s="2"/>
      <c r="L11" s="2"/>
    </row>
    <row r="12" spans="1:16" ht="11.25" x14ac:dyDescent="0.2">
      <c r="A12" s="2" t="s">
        <v>2</v>
      </c>
      <c r="B12" s="6">
        <v>126998</v>
      </c>
      <c r="C12" s="6">
        <v>134744</v>
      </c>
      <c r="D12" s="6">
        <v>143312</v>
      </c>
      <c r="E12" s="6">
        <v>141980</v>
      </c>
      <c r="F12" s="6">
        <v>135168</v>
      </c>
      <c r="G12" s="6">
        <v>112546</v>
      </c>
      <c r="H12" s="6">
        <v>101232</v>
      </c>
      <c r="I12" s="6">
        <v>98259</v>
      </c>
      <c r="J12" s="6">
        <v>97549</v>
      </c>
      <c r="K12" s="6">
        <v>102378</v>
      </c>
      <c r="L12" s="6">
        <v>108739</v>
      </c>
      <c r="M12" s="6">
        <v>113208</v>
      </c>
      <c r="N12" s="6">
        <v>118120</v>
      </c>
      <c r="O12" s="6">
        <v>121769</v>
      </c>
      <c r="P12" s="6">
        <f>SUM(Loui!P12,Misi!P12,Alab!P12,Geor!P12,Flor!P12)</f>
        <v>129485</v>
      </c>
    </row>
    <row r="13" spans="1:16" ht="11.25" x14ac:dyDescent="0.2">
      <c r="A13" s="2" t="s">
        <v>8</v>
      </c>
      <c r="B13" s="6">
        <v>91438.56</v>
      </c>
      <c r="C13" s="6">
        <v>97015.679999999993</v>
      </c>
      <c r="D13" s="6">
        <v>103184.64</v>
      </c>
      <c r="E13" s="6">
        <v>102225.59999999999</v>
      </c>
      <c r="F13" s="6">
        <v>94617.599999999991</v>
      </c>
      <c r="G13" s="6">
        <v>78782.2</v>
      </c>
      <c r="H13" s="6">
        <v>70862.399999999994</v>
      </c>
      <c r="I13" s="6">
        <v>68781.299999999988</v>
      </c>
      <c r="J13" s="6">
        <v>68284.3</v>
      </c>
      <c r="K13" s="6">
        <v>71664.599999999991</v>
      </c>
      <c r="L13" s="6">
        <v>76117.299999999988</v>
      </c>
      <c r="M13" s="6">
        <v>79245.599999999991</v>
      </c>
      <c r="N13" s="6">
        <v>82684</v>
      </c>
      <c r="O13" s="6">
        <v>85238.299999999988</v>
      </c>
      <c r="P13" s="6">
        <f>P12*0.7</f>
        <v>90639.5</v>
      </c>
    </row>
    <row r="14" spans="1:16" ht="11.25" x14ac:dyDescent="0.2">
      <c r="A14" s="2" t="s">
        <v>3</v>
      </c>
      <c r="B14" s="6">
        <v>13693</v>
      </c>
      <c r="C14" s="6">
        <v>15035</v>
      </c>
      <c r="D14" s="6">
        <v>16826</v>
      </c>
      <c r="E14" s="6">
        <v>15908</v>
      </c>
      <c r="F14" s="6">
        <v>14446</v>
      </c>
      <c r="G14" s="6">
        <v>12009</v>
      </c>
      <c r="H14" s="6">
        <v>11787</v>
      </c>
      <c r="I14" s="6">
        <v>12680</v>
      </c>
      <c r="J14" s="6">
        <v>11961</v>
      </c>
      <c r="K14" s="6">
        <v>11592.416666666666</v>
      </c>
      <c r="L14" s="6">
        <v>13995.416666666666</v>
      </c>
      <c r="M14" s="6">
        <v>15118.91666666667</v>
      </c>
      <c r="N14" s="6">
        <v>15183.999999999998</v>
      </c>
      <c r="O14" s="6">
        <v>15526.5</v>
      </c>
      <c r="P14" s="6">
        <f>Data!$H$18</f>
        <v>16227.083333333334</v>
      </c>
    </row>
    <row r="15" spans="1:16" ht="11.25" x14ac:dyDescent="0.2">
      <c r="A15" s="2" t="s">
        <v>4</v>
      </c>
      <c r="B15" s="7">
        <v>0.14975082722212599</v>
      </c>
      <c r="C15" s="7">
        <v>0.15497494837947845</v>
      </c>
      <c r="D15" s="7">
        <v>0.16306690608214555</v>
      </c>
      <c r="E15" s="7">
        <v>0.15561659701679423</v>
      </c>
      <c r="F15" s="7">
        <v>0.15267772591991344</v>
      </c>
      <c r="G15" s="7">
        <v>0.15243290997204953</v>
      </c>
      <c r="H15" s="7">
        <v>0.1663364492311861</v>
      </c>
      <c r="I15" s="7">
        <v>0.18435243300141174</v>
      </c>
      <c r="J15" s="7">
        <v>0.17516471575457315</v>
      </c>
      <c r="K15" s="7">
        <v>0.16175931585003847</v>
      </c>
      <c r="L15" s="7">
        <v>0.18386643597009705</v>
      </c>
      <c r="M15" s="7">
        <v>0.19078556622281453</v>
      </c>
      <c r="N15" s="7">
        <v>0.18363891442116972</v>
      </c>
      <c r="O15" s="7">
        <v>0.18215403169701885</v>
      </c>
      <c r="P15" s="7">
        <f>P14/P13</f>
        <v>0.17902882665210348</v>
      </c>
    </row>
    <row r="16" spans="1:16" ht="11.25" x14ac:dyDescent="0.2">
      <c r="A16" s="2" t="s">
        <v>5</v>
      </c>
      <c r="B16" s="6">
        <v>77745.56</v>
      </c>
      <c r="C16" s="6">
        <v>81980.679999999993</v>
      </c>
      <c r="D16" s="6">
        <v>86358.64</v>
      </c>
      <c r="E16" s="6">
        <v>86317.599999999991</v>
      </c>
      <c r="F16" s="6">
        <v>80171.599999999991</v>
      </c>
      <c r="G16" s="6">
        <v>66773.2</v>
      </c>
      <c r="H16" s="6">
        <v>59075.399999999994</v>
      </c>
      <c r="I16" s="6">
        <v>56101.299999999988</v>
      </c>
      <c r="J16" s="6">
        <v>56323.3</v>
      </c>
      <c r="K16" s="6">
        <v>60072.183333333327</v>
      </c>
      <c r="L16" s="6">
        <v>62121.883333333324</v>
      </c>
      <c r="M16" s="6">
        <v>64126.68333333332</v>
      </c>
      <c r="N16" s="6">
        <v>67500</v>
      </c>
      <c r="O16" s="6">
        <v>69711.799999999988</v>
      </c>
      <c r="P16" s="6">
        <f>P13-P14</f>
        <v>74412.416666666672</v>
      </c>
    </row>
    <row r="17" spans="1:16" ht="11.25" x14ac:dyDescent="0.2">
      <c r="A17" s="2" t="s">
        <v>6</v>
      </c>
      <c r="B17" s="7">
        <v>0.85024917277787404</v>
      </c>
      <c r="C17" s="7">
        <v>0.84502505162052155</v>
      </c>
      <c r="D17" s="7">
        <v>0.83693309391785442</v>
      </c>
      <c r="E17" s="7">
        <v>0.8443834029832058</v>
      </c>
      <c r="F17" s="7">
        <v>0.84732227408008653</v>
      </c>
      <c r="G17" s="7">
        <v>0.8475670900279505</v>
      </c>
      <c r="H17" s="7">
        <v>0.83366355076881393</v>
      </c>
      <c r="I17" s="7">
        <v>0.8156475669985882</v>
      </c>
      <c r="J17" s="7">
        <v>0.82483528424542685</v>
      </c>
      <c r="K17" s="7">
        <v>0.83824068414996156</v>
      </c>
      <c r="L17" s="7">
        <v>0.816133564029903</v>
      </c>
      <c r="M17" s="7">
        <v>0.80921443377718549</v>
      </c>
      <c r="N17" s="7">
        <v>0.81636108557883025</v>
      </c>
      <c r="O17" s="7">
        <v>0.81784596830298117</v>
      </c>
      <c r="P17" s="7">
        <f>P16/P13</f>
        <v>0.8209711733478966</v>
      </c>
    </row>
    <row r="18" spans="1:16" ht="11.25" x14ac:dyDescent="0.2">
      <c r="D18" s="2"/>
      <c r="E18" s="2"/>
      <c r="F18" s="2"/>
      <c r="G18" s="2"/>
      <c r="H18" s="2"/>
      <c r="I18" s="2"/>
      <c r="J18" s="2"/>
      <c r="K18" s="2"/>
      <c r="L18" s="2"/>
    </row>
    <row r="19" spans="1:16" ht="11.25" x14ac:dyDescent="0.2">
      <c r="A19" s="4" t="s">
        <v>9</v>
      </c>
      <c r="D19" s="2"/>
      <c r="E19" s="2"/>
      <c r="F19" s="2"/>
      <c r="G19" s="2"/>
      <c r="H19" s="2"/>
      <c r="I19" s="2"/>
      <c r="J19" s="2"/>
      <c r="K19" s="2"/>
      <c r="L19" s="2"/>
    </row>
    <row r="20" spans="1:16" ht="11.25" x14ac:dyDescent="0.2">
      <c r="A20" s="2" t="s">
        <v>2</v>
      </c>
      <c r="B20" s="6">
        <v>4411106</v>
      </c>
      <c r="C20" s="6">
        <v>4906241</v>
      </c>
      <c r="D20" s="6">
        <v>5562333</v>
      </c>
      <c r="E20" s="6">
        <v>5797102</v>
      </c>
      <c r="F20" s="6">
        <v>5751958</v>
      </c>
      <c r="G20" s="6">
        <v>4958232</v>
      </c>
      <c r="H20" s="6">
        <v>4505479</v>
      </c>
      <c r="I20" s="6">
        <v>4397228</v>
      </c>
      <c r="J20" s="6">
        <v>4453248</v>
      </c>
      <c r="K20" s="6">
        <v>4760738</v>
      </c>
      <c r="L20" s="6">
        <v>5193632</v>
      </c>
      <c r="M20" s="6">
        <v>5472032</v>
      </c>
      <c r="N20" s="6">
        <v>5841385</v>
      </c>
      <c r="O20" s="6">
        <v>6197481</v>
      </c>
      <c r="P20" s="6">
        <f>SUM(Loui!P20,Misi!P20,Alab!P20,Geor!P20,Flor!P20)</f>
        <v>6897039</v>
      </c>
    </row>
    <row r="21" spans="1:16" ht="11.25" x14ac:dyDescent="0.2">
      <c r="A21" s="2" t="s">
        <v>8</v>
      </c>
      <c r="B21" s="6">
        <v>2955441.02</v>
      </c>
      <c r="C21" s="6">
        <v>3287181.47</v>
      </c>
      <c r="D21" s="6">
        <v>3726763.1100000003</v>
      </c>
      <c r="E21" s="6">
        <v>3884058.3400000003</v>
      </c>
      <c r="F21" s="6">
        <v>3681253.12</v>
      </c>
      <c r="G21" s="6">
        <v>3173268.48</v>
      </c>
      <c r="H21" s="6">
        <v>2883506.56</v>
      </c>
      <c r="I21" s="6">
        <v>2814225.92</v>
      </c>
      <c r="J21" s="6">
        <v>2850078.7200000002</v>
      </c>
      <c r="K21" s="6">
        <v>3046872.32</v>
      </c>
      <c r="L21" s="6">
        <v>3323924.48</v>
      </c>
      <c r="M21" s="6">
        <v>3502100.48</v>
      </c>
      <c r="N21" s="6">
        <v>3738486.4</v>
      </c>
      <c r="O21" s="6">
        <v>3966387.84</v>
      </c>
      <c r="P21" s="6">
        <f>P20*0.64</f>
        <v>4414104.96</v>
      </c>
    </row>
    <row r="22" spans="1:16" ht="11.25" x14ac:dyDescent="0.2">
      <c r="A22" s="2" t="s">
        <v>3</v>
      </c>
      <c r="B22" s="6">
        <v>514113</v>
      </c>
      <c r="C22" s="6">
        <v>586873</v>
      </c>
      <c r="D22" s="6">
        <v>673662</v>
      </c>
      <c r="E22" s="6">
        <v>670417</v>
      </c>
      <c r="F22" s="6">
        <v>653167</v>
      </c>
      <c r="G22" s="6">
        <v>576988</v>
      </c>
      <c r="H22" s="6">
        <v>576598</v>
      </c>
      <c r="I22" s="6">
        <v>644021</v>
      </c>
      <c r="J22" s="6">
        <v>649116</v>
      </c>
      <c r="K22" s="6">
        <v>614201.79938999994</v>
      </c>
      <c r="L22" s="6">
        <v>703866.32730999996</v>
      </c>
      <c r="M22" s="6">
        <v>745799.82728000009</v>
      </c>
      <c r="N22" s="6">
        <v>745485.41308000009</v>
      </c>
      <c r="O22" s="6">
        <v>763988.1468000001</v>
      </c>
      <c r="P22" s="6">
        <f>Data!$I$18</f>
        <v>827559.39040999999</v>
      </c>
    </row>
    <row r="23" spans="1:16" ht="11.25" x14ac:dyDescent="0.2">
      <c r="A23" s="2" t="s">
        <v>4</v>
      </c>
      <c r="B23" s="7">
        <v>0.17395474872308567</v>
      </c>
      <c r="C23" s="7">
        <v>0.17853380026506416</v>
      </c>
      <c r="D23" s="7">
        <v>0.18076330051469247</v>
      </c>
      <c r="E23" s="7">
        <v>0.17260734554260065</v>
      </c>
      <c r="F23" s="7">
        <v>0.17743061362756821</v>
      </c>
      <c r="G23" s="7">
        <v>0.18182766558724964</v>
      </c>
      <c r="H23" s="7">
        <v>0.19996417140108744</v>
      </c>
      <c r="I23" s="7">
        <v>0.22884481143574997</v>
      </c>
      <c r="J23" s="7">
        <v>0.22775370920281104</v>
      </c>
      <c r="K23" s="7">
        <v>0.20158435762414881</v>
      </c>
      <c r="L23" s="7">
        <v>0.21175761710145713</v>
      </c>
      <c r="M23" s="7">
        <v>0.21295786101488445</v>
      </c>
      <c r="N23" s="7">
        <v>0.19940835228931156</v>
      </c>
      <c r="O23" s="7">
        <v>0.19261559323457389</v>
      </c>
      <c r="P23" s="7">
        <f>P22/P21</f>
        <v>0.18748067794246559</v>
      </c>
    </row>
    <row r="24" spans="1:16" ht="11.25" x14ac:dyDescent="0.2">
      <c r="A24" s="2" t="s">
        <v>5</v>
      </c>
      <c r="B24" s="6">
        <v>2441328.02</v>
      </c>
      <c r="C24" s="6">
        <v>2700308.47</v>
      </c>
      <c r="D24" s="6">
        <v>3053101.1100000003</v>
      </c>
      <c r="E24" s="6">
        <v>3213641.3400000003</v>
      </c>
      <c r="F24" s="6">
        <v>3028086.12</v>
      </c>
      <c r="G24" s="6">
        <v>2596280.48</v>
      </c>
      <c r="H24" s="6">
        <v>2306908.56</v>
      </c>
      <c r="I24" s="6">
        <v>2170204.92</v>
      </c>
      <c r="J24" s="6">
        <v>2200962.7200000002</v>
      </c>
      <c r="K24" s="6">
        <v>2432670.52061</v>
      </c>
      <c r="L24" s="6">
        <v>2620058.1526899999</v>
      </c>
      <c r="M24" s="6">
        <v>2756300.6527199997</v>
      </c>
      <c r="N24" s="6">
        <v>2993000.9869200001</v>
      </c>
      <c r="O24" s="6">
        <v>3202399.6931999996</v>
      </c>
      <c r="P24" s="6">
        <f>P21-P22</f>
        <v>3586545.56959</v>
      </c>
    </row>
    <row r="25" spans="1:16" ht="11.25" x14ac:dyDescent="0.2">
      <c r="A25" s="2" t="s">
        <v>6</v>
      </c>
      <c r="B25" s="7">
        <v>0.82604525127691431</v>
      </c>
      <c r="C25" s="7">
        <v>0.82146619973493584</v>
      </c>
      <c r="D25" s="7">
        <v>0.81923669948530753</v>
      </c>
      <c r="E25" s="7">
        <v>0.82739265445739929</v>
      </c>
      <c r="F25" s="7">
        <v>0.82256938637243182</v>
      </c>
      <c r="G25" s="7">
        <v>0.81817233441275039</v>
      </c>
      <c r="H25" s="7">
        <v>0.80003582859891254</v>
      </c>
      <c r="I25" s="7">
        <v>0.77115518856425003</v>
      </c>
      <c r="J25" s="7">
        <v>0.77224629079718898</v>
      </c>
      <c r="K25" s="7">
        <v>0.79841564237585128</v>
      </c>
      <c r="L25" s="7">
        <v>0.78824238289854287</v>
      </c>
      <c r="M25" s="7">
        <v>0.78704213898511555</v>
      </c>
      <c r="N25" s="7">
        <v>0.80059164771068847</v>
      </c>
      <c r="O25" s="7">
        <v>0.80738440676542611</v>
      </c>
      <c r="P25" s="7">
        <f>P24/P21</f>
        <v>0.81251932205753441</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25</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11622</v>
      </c>
      <c r="C5" s="6">
        <v>11639</v>
      </c>
      <c r="D5" s="6">
        <v>11651</v>
      </c>
      <c r="E5" s="6">
        <v>11553</v>
      </c>
      <c r="F5" s="6">
        <v>11453</v>
      </c>
      <c r="G5" s="6">
        <v>11031</v>
      </c>
      <c r="H5" s="6">
        <v>10645</v>
      </c>
      <c r="I5" s="6">
        <v>10526</v>
      </c>
      <c r="J5" s="6">
        <v>10427</v>
      </c>
      <c r="K5" s="6">
        <v>10303</v>
      </c>
      <c r="L5" s="6">
        <v>10142</v>
      </c>
      <c r="M5" s="6">
        <v>9876</v>
      </c>
      <c r="N5" s="6">
        <v>9705</v>
      </c>
      <c r="O5" s="6">
        <v>9200</v>
      </c>
      <c r="P5" s="6">
        <f>SUM(Minn!P5,Wisc!P5,Illi!P5,Mich!P5,Indi!P5)</f>
        <v>9326</v>
      </c>
    </row>
    <row r="6" spans="1:16" ht="11.25" x14ac:dyDescent="0.2">
      <c r="A6" s="2" t="s">
        <v>3</v>
      </c>
      <c r="B6" s="6">
        <v>6648</v>
      </c>
      <c r="C6" s="6">
        <v>6258</v>
      </c>
      <c r="D6" s="6">
        <v>6129</v>
      </c>
      <c r="E6" s="6">
        <v>6192</v>
      </c>
      <c r="F6" s="6">
        <v>5996</v>
      </c>
      <c r="G6" s="6">
        <v>5463</v>
      </c>
      <c r="H6" s="6">
        <v>5163</v>
      </c>
      <c r="I6" s="6">
        <v>5076</v>
      </c>
      <c r="J6" s="6">
        <v>4968</v>
      </c>
      <c r="K6" s="6">
        <v>4896</v>
      </c>
      <c r="L6" s="6">
        <v>4872</v>
      </c>
      <c r="M6" s="6">
        <v>4842</v>
      </c>
      <c r="N6" s="6">
        <v>4792</v>
      </c>
      <c r="O6" s="6">
        <v>4716</v>
      </c>
      <c r="P6" s="6">
        <f>Data!$G$19</f>
        <v>4713</v>
      </c>
    </row>
    <row r="7" spans="1:16" ht="11.25" x14ac:dyDescent="0.2">
      <c r="A7" s="2" t="s">
        <v>4</v>
      </c>
      <c r="B7" s="7">
        <v>0.57201858544140427</v>
      </c>
      <c r="C7" s="7">
        <v>0.53767505799467308</v>
      </c>
      <c r="D7" s="7">
        <v>0.52604926615741143</v>
      </c>
      <c r="E7" s="7">
        <v>0.53596468449753309</v>
      </c>
      <c r="F7" s="7">
        <v>0.5235309525888413</v>
      </c>
      <c r="G7" s="7">
        <v>0.49524068534131083</v>
      </c>
      <c r="H7" s="7">
        <v>0.48501643964302488</v>
      </c>
      <c r="I7" s="7">
        <v>0.48223446703401102</v>
      </c>
      <c r="J7" s="7">
        <v>0.47645535628656371</v>
      </c>
      <c r="K7" s="7">
        <v>0.47520139765116959</v>
      </c>
      <c r="L7" s="7">
        <v>0.48037862354565175</v>
      </c>
      <c r="M7" s="7">
        <v>0.49027946537059536</v>
      </c>
      <c r="N7" s="7">
        <v>0.49376609994848014</v>
      </c>
      <c r="O7" s="7">
        <v>0.51260869565217393</v>
      </c>
      <c r="P7" s="7">
        <f>P6/P5</f>
        <v>0.50536135535063265</v>
      </c>
    </row>
    <row r="8" spans="1:16" ht="11.25" x14ac:dyDescent="0.2">
      <c r="A8" s="2" t="s">
        <v>5</v>
      </c>
      <c r="B8" s="6">
        <v>4974</v>
      </c>
      <c r="C8" s="6">
        <v>5381</v>
      </c>
      <c r="D8" s="6">
        <v>5522</v>
      </c>
      <c r="E8" s="6">
        <v>5361</v>
      </c>
      <c r="F8" s="6">
        <v>5457</v>
      </c>
      <c r="G8" s="6">
        <v>5568</v>
      </c>
      <c r="H8" s="6">
        <v>5482</v>
      </c>
      <c r="I8" s="6">
        <v>5450</v>
      </c>
      <c r="J8" s="6">
        <v>5459</v>
      </c>
      <c r="K8" s="6">
        <v>5407</v>
      </c>
      <c r="L8" s="6">
        <v>5270</v>
      </c>
      <c r="M8" s="6">
        <v>5034</v>
      </c>
      <c r="N8" s="6">
        <v>4913</v>
      </c>
      <c r="O8" s="6">
        <v>4484</v>
      </c>
      <c r="P8" s="6">
        <f>P5-P6</f>
        <v>4613</v>
      </c>
    </row>
    <row r="9" spans="1:16" ht="11.25" x14ac:dyDescent="0.2">
      <c r="A9" s="2" t="s">
        <v>6</v>
      </c>
      <c r="B9" s="7">
        <v>0.42798141455859579</v>
      </c>
      <c r="C9" s="7">
        <v>0.46232494200532692</v>
      </c>
      <c r="D9" s="7">
        <v>0.47395073384258862</v>
      </c>
      <c r="E9" s="7">
        <v>0.46403531550246691</v>
      </c>
      <c r="F9" s="7">
        <v>0.47646904741115864</v>
      </c>
      <c r="G9" s="7">
        <v>0.50475931465868917</v>
      </c>
      <c r="H9" s="7">
        <v>0.51498356035697512</v>
      </c>
      <c r="I9" s="7">
        <v>0.51776553296598893</v>
      </c>
      <c r="J9" s="7">
        <v>0.52354464371343623</v>
      </c>
      <c r="K9" s="7">
        <v>0.52479860234883047</v>
      </c>
      <c r="L9" s="7">
        <v>0.51962137645434825</v>
      </c>
      <c r="M9" s="7">
        <v>0.50972053462940459</v>
      </c>
      <c r="N9" s="7">
        <v>0.5062339000515198</v>
      </c>
      <c r="O9" s="7">
        <v>0.48739130434782607</v>
      </c>
      <c r="P9" s="7">
        <f>P8/P5</f>
        <v>0.49463864464936735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106110</v>
      </c>
      <c r="C12" s="6">
        <v>105181</v>
      </c>
      <c r="D12" s="6">
        <v>105130</v>
      </c>
      <c r="E12" s="6">
        <v>105541</v>
      </c>
      <c r="F12" s="6">
        <v>100822</v>
      </c>
      <c r="G12" s="6">
        <v>85252</v>
      </c>
      <c r="H12" s="6">
        <v>77883</v>
      </c>
      <c r="I12" s="6">
        <v>80611</v>
      </c>
      <c r="J12" s="6">
        <v>82810</v>
      </c>
      <c r="K12" s="6">
        <v>84460</v>
      </c>
      <c r="L12" s="6">
        <v>86226</v>
      </c>
      <c r="M12" s="6">
        <v>90200</v>
      </c>
      <c r="N12" s="6">
        <v>93734</v>
      </c>
      <c r="O12" s="6">
        <v>98318</v>
      </c>
      <c r="P12" s="6">
        <f>SUM(Minn!P12,Wisc!P12,Illi!P12,Mich!P12,Indi!P12)</f>
        <v>100436</v>
      </c>
    </row>
    <row r="13" spans="1:16" ht="11.25" x14ac:dyDescent="0.2">
      <c r="A13" s="2" t="s">
        <v>8</v>
      </c>
      <c r="B13" s="6">
        <v>76399.199999999997</v>
      </c>
      <c r="C13" s="6">
        <v>75730.319999999992</v>
      </c>
      <c r="D13" s="6">
        <v>75693.599999999991</v>
      </c>
      <c r="E13" s="6">
        <v>75989.52</v>
      </c>
      <c r="F13" s="6">
        <v>70575.399999999994</v>
      </c>
      <c r="G13" s="6">
        <v>59676.399999999994</v>
      </c>
      <c r="H13" s="6">
        <v>54518.1</v>
      </c>
      <c r="I13" s="6">
        <v>56427.7</v>
      </c>
      <c r="J13" s="6">
        <v>57966.999999999993</v>
      </c>
      <c r="K13" s="6">
        <v>59121.999999999993</v>
      </c>
      <c r="L13" s="6">
        <v>60358.2</v>
      </c>
      <c r="M13" s="6">
        <v>63139.999999999993</v>
      </c>
      <c r="N13" s="6">
        <v>65613.8</v>
      </c>
      <c r="O13" s="6">
        <v>68822.599999999991</v>
      </c>
      <c r="P13" s="6">
        <f>P12*0.7</f>
        <v>70305.2</v>
      </c>
    </row>
    <row r="14" spans="1:16" ht="11.25" x14ac:dyDescent="0.2">
      <c r="A14" s="2" t="s">
        <v>3</v>
      </c>
      <c r="B14" s="6">
        <v>49888</v>
      </c>
      <c r="C14" s="6">
        <v>50223</v>
      </c>
      <c r="D14" s="6">
        <v>50300</v>
      </c>
      <c r="E14" s="6">
        <v>52330</v>
      </c>
      <c r="F14" s="6">
        <v>49415</v>
      </c>
      <c r="G14" s="6">
        <v>40272</v>
      </c>
      <c r="H14" s="6">
        <v>37071</v>
      </c>
      <c r="I14" s="6">
        <v>39232</v>
      </c>
      <c r="J14" s="6">
        <v>39179</v>
      </c>
      <c r="K14" s="6">
        <v>40748.916666666664</v>
      </c>
      <c r="L14" s="6">
        <v>41088.083333333336</v>
      </c>
      <c r="M14" s="6">
        <v>52830.833333333336</v>
      </c>
      <c r="N14" s="6">
        <v>57130.833333333321</v>
      </c>
      <c r="O14" s="6">
        <v>59706.083333333336</v>
      </c>
      <c r="P14" s="6">
        <f>Data!$H$19</f>
        <v>59766.166666666664</v>
      </c>
    </row>
    <row r="15" spans="1:16" ht="11.25" x14ac:dyDescent="0.2">
      <c r="A15" s="2" t="s">
        <v>4</v>
      </c>
      <c r="B15" s="7">
        <v>0.65299113079718119</v>
      </c>
      <c r="C15" s="7">
        <v>0.66318219703812165</v>
      </c>
      <c r="D15" s="7">
        <v>0.66452117484173046</v>
      </c>
      <c r="E15" s="7">
        <v>0.68864759245748619</v>
      </c>
      <c r="F15" s="7">
        <v>0.70017314815077214</v>
      </c>
      <c r="G15" s="7">
        <v>0.67483963509863198</v>
      </c>
      <c r="H15" s="7">
        <v>0.67997600796799595</v>
      </c>
      <c r="I15" s="7">
        <v>0.69526136985912945</v>
      </c>
      <c r="J15" s="7">
        <v>0.67588455500543421</v>
      </c>
      <c r="K15" s="7">
        <v>0.6892344079474082</v>
      </c>
      <c r="L15" s="7">
        <v>0.68073738669034756</v>
      </c>
      <c r="M15" s="7">
        <v>0.83672526660331548</v>
      </c>
      <c r="N15" s="7">
        <v>0.87071368116666492</v>
      </c>
      <c r="O15" s="7">
        <v>0.86753600319274982</v>
      </c>
      <c r="P15" s="7">
        <f>P14/P13</f>
        <v>0.85009596255563835</v>
      </c>
    </row>
    <row r="16" spans="1:16" ht="11.25" x14ac:dyDescent="0.2">
      <c r="A16" s="2" t="s">
        <v>5</v>
      </c>
      <c r="B16" s="6">
        <v>26511.199999999997</v>
      </c>
      <c r="C16" s="6">
        <v>25507.319999999992</v>
      </c>
      <c r="D16" s="6">
        <v>25393.599999999991</v>
      </c>
      <c r="E16" s="6">
        <v>23659.520000000004</v>
      </c>
      <c r="F16" s="6">
        <v>21160.399999999994</v>
      </c>
      <c r="G16" s="6">
        <v>19404.399999999994</v>
      </c>
      <c r="H16" s="6">
        <v>17447.099999999999</v>
      </c>
      <c r="I16" s="6">
        <v>17195.699999999997</v>
      </c>
      <c r="J16" s="6">
        <v>18787.999999999993</v>
      </c>
      <c r="K16" s="6">
        <v>18373.083333333328</v>
      </c>
      <c r="L16" s="6">
        <v>19270.116666666661</v>
      </c>
      <c r="M16" s="6">
        <v>10309.166666666657</v>
      </c>
      <c r="N16" s="6">
        <v>8482.9666666666817</v>
      </c>
      <c r="O16" s="6">
        <v>9116.5166666666555</v>
      </c>
      <c r="P16" s="6">
        <f>P13-P14</f>
        <v>10539.033333333333</v>
      </c>
    </row>
    <row r="17" spans="1:16" ht="11.25" x14ac:dyDescent="0.2">
      <c r="A17" s="2" t="s">
        <v>6</v>
      </c>
      <c r="B17" s="7">
        <v>0.34700886920281887</v>
      </c>
      <c r="C17" s="7">
        <v>0.33681780296187835</v>
      </c>
      <c r="D17" s="7">
        <v>0.3354788251582696</v>
      </c>
      <c r="E17" s="7">
        <v>0.31135240754251381</v>
      </c>
      <c r="F17" s="7">
        <v>0.29982685184922786</v>
      </c>
      <c r="G17" s="7">
        <v>0.32516036490136796</v>
      </c>
      <c r="H17" s="7">
        <v>0.32002399203200405</v>
      </c>
      <c r="I17" s="7">
        <v>0.30473863014087049</v>
      </c>
      <c r="J17" s="7">
        <v>0.32411544499456579</v>
      </c>
      <c r="K17" s="7">
        <v>0.3107655920525918</v>
      </c>
      <c r="L17" s="7">
        <v>0.31926261330965239</v>
      </c>
      <c r="M17" s="7">
        <v>0.16327473339668447</v>
      </c>
      <c r="N17" s="7">
        <v>0.12928631883333508</v>
      </c>
      <c r="O17" s="7">
        <v>0.13246399680725018</v>
      </c>
      <c r="P17" s="7">
        <f>P16/P13</f>
        <v>0.14990403744436162</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5188021</v>
      </c>
      <c r="C20" s="6">
        <v>5264068</v>
      </c>
      <c r="D20" s="6">
        <v>5415504</v>
      </c>
      <c r="E20" s="6">
        <v>5750157</v>
      </c>
      <c r="F20" s="6">
        <v>5783281</v>
      </c>
      <c r="G20" s="6">
        <v>4750881</v>
      </c>
      <c r="H20" s="6">
        <v>4389063</v>
      </c>
      <c r="I20" s="6">
        <v>4693718</v>
      </c>
      <c r="J20" s="6">
        <v>5022145</v>
      </c>
      <c r="K20" s="6">
        <v>5158632</v>
      </c>
      <c r="L20" s="6">
        <v>5372485</v>
      </c>
      <c r="M20" s="6">
        <v>5819499</v>
      </c>
      <c r="N20" s="6">
        <v>6144165</v>
      </c>
      <c r="O20" s="6">
        <v>6678265</v>
      </c>
      <c r="P20" s="6">
        <f>SUM(Minn!P20,Wisc!P20,Illi!P20,Mich!P20,Indi!P20)</f>
        <v>6925477</v>
      </c>
    </row>
    <row r="21" spans="1:16" ht="11.25" x14ac:dyDescent="0.2">
      <c r="A21" s="2" t="s">
        <v>8</v>
      </c>
      <c r="B21" s="6">
        <v>3475974.0700000003</v>
      </c>
      <c r="C21" s="6">
        <v>3526925.56</v>
      </c>
      <c r="D21" s="6">
        <v>3628387.68</v>
      </c>
      <c r="E21" s="6">
        <v>3852605.1900000004</v>
      </c>
      <c r="F21" s="6">
        <v>3874798.27</v>
      </c>
      <c r="G21" s="6">
        <v>3183090.27</v>
      </c>
      <c r="H21" s="6">
        <v>2940672.21</v>
      </c>
      <c r="I21" s="6">
        <v>3144791.06</v>
      </c>
      <c r="J21" s="6">
        <v>3364837.1500000004</v>
      </c>
      <c r="K21" s="6">
        <v>3456283.4400000004</v>
      </c>
      <c r="L21" s="6">
        <v>3599564.95</v>
      </c>
      <c r="M21" s="6">
        <v>3899064.33</v>
      </c>
      <c r="N21" s="6">
        <v>4116590.5500000003</v>
      </c>
      <c r="O21" s="6">
        <v>4474437.55</v>
      </c>
      <c r="P21" s="6">
        <f>P20*0.67</f>
        <v>4640069.59</v>
      </c>
    </row>
    <row r="22" spans="1:16" ht="11.25" x14ac:dyDescent="0.2">
      <c r="A22" s="2" t="s">
        <v>3</v>
      </c>
      <c r="B22" s="6">
        <v>2526473</v>
      </c>
      <c r="C22" s="6">
        <v>2599672</v>
      </c>
      <c r="D22" s="6">
        <v>2627342</v>
      </c>
      <c r="E22" s="6">
        <v>2847699</v>
      </c>
      <c r="F22" s="6">
        <v>2829756</v>
      </c>
      <c r="G22" s="6">
        <v>2234247</v>
      </c>
      <c r="H22" s="6">
        <v>2087110</v>
      </c>
      <c r="I22" s="6">
        <v>2286082</v>
      </c>
      <c r="J22" s="6">
        <v>2302175</v>
      </c>
      <c r="K22" s="6">
        <v>2395276.3205800001</v>
      </c>
      <c r="L22" s="6">
        <v>2429545.0063899993</v>
      </c>
      <c r="M22" s="6">
        <v>2711431.1678099991</v>
      </c>
      <c r="N22" s="6">
        <v>2902628.8378900001</v>
      </c>
      <c r="O22" s="6">
        <v>3134602.2976599992</v>
      </c>
      <c r="P22" s="6">
        <f>Data!$I$19</f>
        <v>3178226.7723699994</v>
      </c>
    </row>
    <row r="23" spans="1:16" ht="11.25" x14ac:dyDescent="0.2">
      <c r="A23" s="2" t="s">
        <v>4</v>
      </c>
      <c r="B23" s="7">
        <v>0.72683885124609104</v>
      </c>
      <c r="C23" s="7">
        <v>0.73709295979583989</v>
      </c>
      <c r="D23" s="7">
        <v>0.72410729825871301</v>
      </c>
      <c r="E23" s="7">
        <v>0.73916190721842423</v>
      </c>
      <c r="F23" s="7">
        <v>0.73029763172677375</v>
      </c>
      <c r="G23" s="7">
        <v>0.70191129075330938</v>
      </c>
      <c r="H23" s="7">
        <v>0.70973908377227801</v>
      </c>
      <c r="I23" s="7">
        <v>0.72694241251118286</v>
      </c>
      <c r="J23" s="7">
        <v>0.68418615741923783</v>
      </c>
      <c r="K23" s="7">
        <v>0.69302080172568248</v>
      </c>
      <c r="L23" s="7">
        <v>0.67495517934465921</v>
      </c>
      <c r="M23" s="7">
        <v>0.69540559947878544</v>
      </c>
      <c r="N23" s="7">
        <v>0.70510506270534967</v>
      </c>
      <c r="O23" s="7">
        <v>0.70055783830528584</v>
      </c>
      <c r="P23" s="7">
        <f>P22/P21</f>
        <v>0.68495239364933735</v>
      </c>
    </row>
    <row r="24" spans="1:16" ht="11.25" x14ac:dyDescent="0.2">
      <c r="A24" s="2" t="s">
        <v>5</v>
      </c>
      <c r="B24" s="6">
        <v>949501.0700000003</v>
      </c>
      <c r="C24" s="6">
        <v>927253.56</v>
      </c>
      <c r="D24" s="6">
        <v>1001045.6800000002</v>
      </c>
      <c r="E24" s="6">
        <v>1004906.1900000004</v>
      </c>
      <c r="F24" s="6">
        <v>1045042.27</v>
      </c>
      <c r="G24" s="6">
        <v>948843.27</v>
      </c>
      <c r="H24" s="6">
        <v>853562.21</v>
      </c>
      <c r="I24" s="6">
        <v>858709.06</v>
      </c>
      <c r="J24" s="6">
        <v>1062662.1500000004</v>
      </c>
      <c r="K24" s="6">
        <v>1061007.1194200004</v>
      </c>
      <c r="L24" s="6">
        <v>1170019.9436100009</v>
      </c>
      <c r="M24" s="6">
        <v>1187633.162190001</v>
      </c>
      <c r="N24" s="6">
        <v>1213961.7121100002</v>
      </c>
      <c r="O24" s="6">
        <v>1339835.2523400006</v>
      </c>
      <c r="P24" s="6">
        <f>P21-P22</f>
        <v>1461842.8176300004</v>
      </c>
    </row>
    <row r="25" spans="1:16" ht="11.25" x14ac:dyDescent="0.2">
      <c r="A25" s="2" t="s">
        <v>6</v>
      </c>
      <c r="B25" s="7">
        <v>0.2731611487539089</v>
      </c>
      <c r="C25" s="7">
        <v>0.26290704020416017</v>
      </c>
      <c r="D25" s="7">
        <v>0.27589270174128694</v>
      </c>
      <c r="E25" s="7">
        <v>0.26083809278157577</v>
      </c>
      <c r="F25" s="7">
        <v>0.26970236827322625</v>
      </c>
      <c r="G25" s="7">
        <v>0.29808870924669062</v>
      </c>
      <c r="H25" s="7">
        <v>0.29026091622772193</v>
      </c>
      <c r="I25" s="7">
        <v>0.27305758748881714</v>
      </c>
      <c r="J25" s="7">
        <v>0.31581384258076212</v>
      </c>
      <c r="K25" s="7">
        <v>0.30697919827431752</v>
      </c>
      <c r="L25" s="7">
        <v>0.32504482065534079</v>
      </c>
      <c r="M25" s="7">
        <v>0.3045944005212145</v>
      </c>
      <c r="N25" s="7">
        <v>0.29489493729465033</v>
      </c>
      <c r="O25" s="7">
        <v>0.29944216169471416</v>
      </c>
      <c r="P25" s="7">
        <f>P24/P21</f>
        <v>0.31504760635066259</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26</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8845</v>
      </c>
      <c r="C5" s="6">
        <v>8926</v>
      </c>
      <c r="D5" s="6">
        <v>9223</v>
      </c>
      <c r="E5" s="6">
        <v>9806</v>
      </c>
      <c r="F5" s="6">
        <v>9912</v>
      </c>
      <c r="G5" s="6">
        <v>9689</v>
      </c>
      <c r="H5" s="6">
        <v>9431</v>
      </c>
      <c r="I5" s="6">
        <v>9299</v>
      </c>
      <c r="J5" s="6">
        <v>9119</v>
      </c>
      <c r="K5" s="6">
        <v>9046</v>
      </c>
      <c r="L5" s="6">
        <v>9178</v>
      </c>
      <c r="M5" s="6">
        <v>9302</v>
      </c>
      <c r="N5" s="6">
        <v>9502</v>
      </c>
      <c r="O5" s="6">
        <v>9791</v>
      </c>
      <c r="P5" s="6">
        <f>SUM(Ariz!P5,NewM!P5,Texa!P5,Kans!P5,Okla!P5)</f>
        <v>10232</v>
      </c>
    </row>
    <row r="6" spans="1:16" ht="11.25" x14ac:dyDescent="0.2">
      <c r="A6" s="2" t="s">
        <v>3</v>
      </c>
      <c r="B6" s="6">
        <v>664</v>
      </c>
      <c r="C6" s="6">
        <v>651</v>
      </c>
      <c r="D6" s="6">
        <v>613</v>
      </c>
      <c r="E6" s="6">
        <v>680</v>
      </c>
      <c r="F6" s="6">
        <v>655</v>
      </c>
      <c r="G6" s="6">
        <v>621</v>
      </c>
      <c r="H6" s="6">
        <v>600</v>
      </c>
      <c r="I6" s="6">
        <v>577</v>
      </c>
      <c r="J6" s="6">
        <v>615</v>
      </c>
      <c r="K6" s="6">
        <v>609</v>
      </c>
      <c r="L6" s="6">
        <v>624</v>
      </c>
      <c r="M6" s="6">
        <v>609</v>
      </c>
      <c r="N6" s="6">
        <v>632</v>
      </c>
      <c r="O6" s="6">
        <v>610</v>
      </c>
      <c r="P6" s="6">
        <f>Data!$G$20</f>
        <v>631</v>
      </c>
    </row>
    <row r="7" spans="1:16" ht="11.25" x14ac:dyDescent="0.2">
      <c r="A7" s="2" t="s">
        <v>4</v>
      </c>
      <c r="B7" s="7">
        <v>7.5070661390616161E-2</v>
      </c>
      <c r="C7" s="7">
        <v>7.2933004705355145E-2</v>
      </c>
      <c r="D7" s="7">
        <v>6.6464274097365286E-2</v>
      </c>
      <c r="E7" s="7">
        <v>6.9345298796655103E-2</v>
      </c>
      <c r="F7" s="7">
        <v>6.6081517352703789E-2</v>
      </c>
      <c r="G7" s="7">
        <v>6.409330168232015E-2</v>
      </c>
      <c r="H7" s="7">
        <v>6.3619976672675216E-2</v>
      </c>
      <c r="I7" s="7">
        <v>6.2049682761587267E-2</v>
      </c>
      <c r="J7" s="7">
        <v>6.7441605439192892E-2</v>
      </c>
      <c r="K7" s="7">
        <v>6.7322573513154987E-2</v>
      </c>
      <c r="L7" s="7">
        <v>6.79886685552408E-2</v>
      </c>
      <c r="M7" s="7">
        <v>6.5469791442700501E-2</v>
      </c>
      <c r="N7" s="7">
        <v>6.6512313197221631E-2</v>
      </c>
      <c r="O7" s="7">
        <v>6.2302114186497802E-2</v>
      </c>
      <c r="P7" s="7">
        <f>P6/P5</f>
        <v>6.1669272869429241E-2</v>
      </c>
    </row>
    <row r="8" spans="1:16" ht="11.25" x14ac:dyDescent="0.2">
      <c r="A8" s="2" t="s">
        <v>5</v>
      </c>
      <c r="B8" s="6">
        <v>8181</v>
      </c>
      <c r="C8" s="6">
        <v>8275</v>
      </c>
      <c r="D8" s="6">
        <v>8610</v>
      </c>
      <c r="E8" s="6">
        <v>9126</v>
      </c>
      <c r="F8" s="6">
        <v>9257</v>
      </c>
      <c r="G8" s="6">
        <v>9068</v>
      </c>
      <c r="H8" s="6">
        <v>8831</v>
      </c>
      <c r="I8" s="6">
        <v>8722</v>
      </c>
      <c r="J8" s="6">
        <v>8504</v>
      </c>
      <c r="K8" s="6">
        <v>8437</v>
      </c>
      <c r="L8" s="6">
        <v>8554</v>
      </c>
      <c r="M8" s="6">
        <v>8693</v>
      </c>
      <c r="N8" s="6">
        <v>8870</v>
      </c>
      <c r="O8" s="6">
        <v>9181</v>
      </c>
      <c r="P8" s="6">
        <f>P5-P6</f>
        <v>9601</v>
      </c>
    </row>
    <row r="9" spans="1:16" ht="11.25" x14ac:dyDescent="0.2">
      <c r="A9" s="2" t="s">
        <v>6</v>
      </c>
      <c r="B9" s="7">
        <v>0.92492933860938387</v>
      </c>
      <c r="C9" s="7">
        <v>0.92706699529464487</v>
      </c>
      <c r="D9" s="7">
        <v>0.93353572590263467</v>
      </c>
      <c r="E9" s="7">
        <v>0.93065470120334493</v>
      </c>
      <c r="F9" s="7">
        <v>0.93391848264729616</v>
      </c>
      <c r="G9" s="7">
        <v>0.93590669831767981</v>
      </c>
      <c r="H9" s="7">
        <v>0.93638002332732473</v>
      </c>
      <c r="I9" s="7">
        <v>0.93795031723841271</v>
      </c>
      <c r="J9" s="7">
        <v>0.93255839456080714</v>
      </c>
      <c r="K9" s="7">
        <v>0.93267742648684504</v>
      </c>
      <c r="L9" s="7">
        <v>0.93201133144475923</v>
      </c>
      <c r="M9" s="7">
        <v>0.93453020855729951</v>
      </c>
      <c r="N9" s="7">
        <v>0.93348768680277838</v>
      </c>
      <c r="O9" s="7">
        <v>0.93769788581350222</v>
      </c>
      <c r="P9" s="7">
        <f>P8/P5</f>
        <v>0.93833072713057075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105928</v>
      </c>
      <c r="C12" s="6">
        <v>108687</v>
      </c>
      <c r="D12" s="6">
        <v>116857</v>
      </c>
      <c r="E12" s="6">
        <v>120666</v>
      </c>
      <c r="F12" s="6">
        <v>123868</v>
      </c>
      <c r="G12" s="6">
        <v>111963</v>
      </c>
      <c r="H12" s="6">
        <v>104306</v>
      </c>
      <c r="I12" s="6">
        <v>104173</v>
      </c>
      <c r="J12" s="6">
        <v>106822</v>
      </c>
      <c r="K12" s="6">
        <v>112727</v>
      </c>
      <c r="L12" s="6">
        <v>116540</v>
      </c>
      <c r="M12" s="6">
        <v>121247</v>
      </c>
      <c r="N12" s="6">
        <v>122382</v>
      </c>
      <c r="O12" s="6">
        <v>125399</v>
      </c>
      <c r="P12" s="6">
        <f>SUM(Ariz!P12,NewM!P12,Texa!P12,Kans!P12,Okla!P12)</f>
        <v>133800</v>
      </c>
    </row>
    <row r="13" spans="1:16" ht="11.25" x14ac:dyDescent="0.2">
      <c r="A13" s="2" t="s">
        <v>8</v>
      </c>
      <c r="B13" s="6">
        <v>76268.160000000003</v>
      </c>
      <c r="C13" s="6">
        <v>78254.64</v>
      </c>
      <c r="D13" s="6">
        <v>84137.04</v>
      </c>
      <c r="E13" s="6">
        <v>86879.51999999999</v>
      </c>
      <c r="F13" s="6">
        <v>86707.599999999991</v>
      </c>
      <c r="G13" s="6">
        <v>78374.099999999991</v>
      </c>
      <c r="H13" s="6">
        <v>73014.2</v>
      </c>
      <c r="I13" s="6">
        <v>72921.099999999991</v>
      </c>
      <c r="J13" s="6">
        <v>74775.399999999994</v>
      </c>
      <c r="K13" s="6">
        <v>78908.899999999994</v>
      </c>
      <c r="L13" s="6">
        <v>81578</v>
      </c>
      <c r="M13" s="6">
        <v>84872.9</v>
      </c>
      <c r="N13" s="6">
        <v>85667.4</v>
      </c>
      <c r="O13" s="6">
        <v>87779.299999999988</v>
      </c>
      <c r="P13" s="6">
        <f>P12*0.7</f>
        <v>93660</v>
      </c>
    </row>
    <row r="14" spans="1:16" ht="11.25" x14ac:dyDescent="0.2">
      <c r="A14" s="2" t="s">
        <v>3</v>
      </c>
      <c r="B14" s="6">
        <v>11430</v>
      </c>
      <c r="C14" s="6">
        <v>11495</v>
      </c>
      <c r="D14" s="6">
        <v>12642</v>
      </c>
      <c r="E14" s="6">
        <v>13132</v>
      </c>
      <c r="F14" s="6">
        <v>14357</v>
      </c>
      <c r="G14" s="6">
        <v>12537</v>
      </c>
      <c r="H14" s="6">
        <v>12163</v>
      </c>
      <c r="I14" s="6">
        <v>11314</v>
      </c>
      <c r="J14" s="6">
        <v>11920</v>
      </c>
      <c r="K14" s="6">
        <v>12738.833333333334</v>
      </c>
      <c r="L14" s="6">
        <v>13000.000000000002</v>
      </c>
      <c r="M14" s="6">
        <v>12872.166666666668</v>
      </c>
      <c r="N14" s="6">
        <v>12468.249999999998</v>
      </c>
      <c r="O14" s="6">
        <v>12656.33333333333</v>
      </c>
      <c r="P14" s="6">
        <f>Data!$H$20</f>
        <v>13926.83333333333</v>
      </c>
    </row>
    <row r="15" spans="1:16" ht="11.25" x14ac:dyDescent="0.2">
      <c r="A15" s="2" t="s">
        <v>4</v>
      </c>
      <c r="B15" s="7">
        <v>0.14986594668076428</v>
      </c>
      <c r="C15" s="7">
        <v>0.14689224817851057</v>
      </c>
      <c r="D15" s="7">
        <v>0.15025486991222892</v>
      </c>
      <c r="E15" s="7">
        <v>0.15115184798442718</v>
      </c>
      <c r="F15" s="7">
        <v>0.16557948784189622</v>
      </c>
      <c r="G15" s="7">
        <v>0.15996355939015569</v>
      </c>
      <c r="H15" s="7">
        <v>0.16658403433852595</v>
      </c>
      <c r="I15" s="7">
        <v>0.15515399520851991</v>
      </c>
      <c r="J15" s="7">
        <v>0.15941071528871795</v>
      </c>
      <c r="K15" s="7">
        <v>0.16143721853090506</v>
      </c>
      <c r="L15" s="7">
        <v>0.1593566893034887</v>
      </c>
      <c r="M15" s="7">
        <v>0.15166403724471142</v>
      </c>
      <c r="N15" s="7">
        <v>0.14554252842971771</v>
      </c>
      <c r="O15" s="7">
        <v>0.14418357555065184</v>
      </c>
      <c r="P15" s="7">
        <f>P14/P13</f>
        <v>0.14869563670012098</v>
      </c>
    </row>
    <row r="16" spans="1:16" ht="11.25" x14ac:dyDescent="0.2">
      <c r="A16" s="2" t="s">
        <v>5</v>
      </c>
      <c r="B16" s="6">
        <v>64838.16</v>
      </c>
      <c r="C16" s="6">
        <v>66759.64</v>
      </c>
      <c r="D16" s="6">
        <v>71495.039999999994</v>
      </c>
      <c r="E16" s="6">
        <v>73747.51999999999</v>
      </c>
      <c r="F16" s="6">
        <v>72350.599999999991</v>
      </c>
      <c r="G16" s="6">
        <v>65837.099999999991</v>
      </c>
      <c r="H16" s="6">
        <v>60851.199999999997</v>
      </c>
      <c r="I16" s="6">
        <v>61607.099999999991</v>
      </c>
      <c r="J16" s="6">
        <v>62855.399999999994</v>
      </c>
      <c r="K16" s="6">
        <v>66170.066666666666</v>
      </c>
      <c r="L16" s="6">
        <v>68578</v>
      </c>
      <c r="M16" s="6">
        <v>72000.733333333323</v>
      </c>
      <c r="N16" s="6">
        <v>73199.149999999994</v>
      </c>
      <c r="O16" s="6">
        <v>75122.96666666666</v>
      </c>
      <c r="P16" s="6">
        <f>P13-P14</f>
        <v>79733.166666666672</v>
      </c>
    </row>
    <row r="17" spans="1:16" ht="11.25" x14ac:dyDescent="0.2">
      <c r="A17" s="2" t="s">
        <v>6</v>
      </c>
      <c r="B17" s="7">
        <v>0.85013405331923575</v>
      </c>
      <c r="C17" s="7">
        <v>0.85310775182148946</v>
      </c>
      <c r="D17" s="7">
        <v>0.84974513008777108</v>
      </c>
      <c r="E17" s="7">
        <v>0.84884815201557284</v>
      </c>
      <c r="F17" s="7">
        <v>0.83442051215810376</v>
      </c>
      <c r="G17" s="7">
        <v>0.84003644060984428</v>
      </c>
      <c r="H17" s="7">
        <v>0.83341596566147402</v>
      </c>
      <c r="I17" s="7">
        <v>0.84484600479148009</v>
      </c>
      <c r="J17" s="7">
        <v>0.84058928471128203</v>
      </c>
      <c r="K17" s="7">
        <v>0.83856278146909502</v>
      </c>
      <c r="L17" s="7">
        <v>0.84064331069651133</v>
      </c>
      <c r="M17" s="7">
        <v>0.84833596275528855</v>
      </c>
      <c r="N17" s="7">
        <v>0.85445747157028229</v>
      </c>
      <c r="O17" s="7">
        <v>0.85581642444934825</v>
      </c>
      <c r="P17" s="7">
        <f>P16/P13</f>
        <v>0.85130436329987902</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3940391</v>
      </c>
      <c r="C20" s="6">
        <v>4140502</v>
      </c>
      <c r="D20" s="6">
        <v>4752704</v>
      </c>
      <c r="E20" s="6">
        <v>5223841</v>
      </c>
      <c r="F20" s="6">
        <v>5755974</v>
      </c>
      <c r="G20" s="6">
        <v>5262653</v>
      </c>
      <c r="H20" s="6">
        <v>4967821</v>
      </c>
      <c r="I20" s="6">
        <v>5049089</v>
      </c>
      <c r="J20" s="6">
        <v>5462891</v>
      </c>
      <c r="K20" s="6">
        <v>5871052</v>
      </c>
      <c r="L20" s="6">
        <v>6231144</v>
      </c>
      <c r="M20" s="6">
        <v>6677694</v>
      </c>
      <c r="N20" s="6">
        <v>6735798</v>
      </c>
      <c r="O20" s="6">
        <v>7064985</v>
      </c>
      <c r="P20" s="6">
        <f>SUM(Ariz!P20,NewM!P20,Texa!P20,Kans!P20,Okla!P20)</f>
        <v>7831962</v>
      </c>
    </row>
    <row r="21" spans="1:16" ht="11.25" x14ac:dyDescent="0.2">
      <c r="A21" s="2" t="s">
        <v>8</v>
      </c>
      <c r="B21" s="6">
        <v>2640061.9700000002</v>
      </c>
      <c r="C21" s="6">
        <v>2774136.3400000003</v>
      </c>
      <c r="D21" s="6">
        <v>3184311.68</v>
      </c>
      <c r="E21" s="6">
        <v>3499973.47</v>
      </c>
      <c r="F21" s="6">
        <v>3683823.36</v>
      </c>
      <c r="G21" s="6">
        <v>3368097.92</v>
      </c>
      <c r="H21" s="6">
        <v>3179405.44</v>
      </c>
      <c r="I21" s="6">
        <v>3231416.96</v>
      </c>
      <c r="J21" s="6">
        <v>3496250.24</v>
      </c>
      <c r="K21" s="6">
        <v>3757473.2800000003</v>
      </c>
      <c r="L21" s="6">
        <v>3987932.16</v>
      </c>
      <c r="M21" s="6">
        <v>4273724.16</v>
      </c>
      <c r="N21" s="6">
        <v>4310910.72</v>
      </c>
      <c r="O21" s="6">
        <v>4521590.4000000004</v>
      </c>
      <c r="P21" s="6">
        <f>P20*0.64</f>
        <v>5012455.68</v>
      </c>
    </row>
    <row r="22" spans="1:16" ht="11.25" x14ac:dyDescent="0.2">
      <c r="A22" s="2" t="s">
        <v>3</v>
      </c>
      <c r="B22" s="6">
        <v>415014</v>
      </c>
      <c r="C22" s="6">
        <v>451104</v>
      </c>
      <c r="D22" s="6">
        <v>508903</v>
      </c>
      <c r="E22" s="6">
        <v>559052</v>
      </c>
      <c r="F22" s="6">
        <v>664082</v>
      </c>
      <c r="G22" s="6">
        <v>592338</v>
      </c>
      <c r="H22" s="6">
        <v>589303</v>
      </c>
      <c r="I22" s="6">
        <v>560453</v>
      </c>
      <c r="J22" s="6">
        <v>617499</v>
      </c>
      <c r="K22" s="6">
        <v>659995.06696999993</v>
      </c>
      <c r="L22" s="6">
        <v>672489.97860999987</v>
      </c>
      <c r="M22" s="6">
        <v>661248.79787999985</v>
      </c>
      <c r="N22" s="6">
        <v>666531.28520000004</v>
      </c>
      <c r="O22" s="6">
        <v>690883.82232999988</v>
      </c>
      <c r="P22" s="6">
        <f>Data!$I$20</f>
        <v>763603.11447999999</v>
      </c>
    </row>
    <row r="23" spans="1:16" ht="11.25" x14ac:dyDescent="0.2">
      <c r="A23" s="2" t="s">
        <v>4</v>
      </c>
      <c r="B23" s="7">
        <v>0.15719858272872284</v>
      </c>
      <c r="C23" s="7">
        <v>0.16261060910942826</v>
      </c>
      <c r="D23" s="7">
        <v>0.15981569995057771</v>
      </c>
      <c r="E23" s="7">
        <v>0.15973035361322324</v>
      </c>
      <c r="F23" s="7">
        <v>0.18026977276130851</v>
      </c>
      <c r="G23" s="7">
        <v>0.17586721469190539</v>
      </c>
      <c r="H23" s="7">
        <v>0.18535006343827606</v>
      </c>
      <c r="I23" s="7">
        <v>0.1734387752919388</v>
      </c>
      <c r="J23" s="7">
        <v>0.17661750664620618</v>
      </c>
      <c r="K23" s="7">
        <v>0.17564863880282866</v>
      </c>
      <c r="L23" s="7">
        <v>0.16863124838362342</v>
      </c>
      <c r="M23" s="7">
        <v>0.15472425760861455</v>
      </c>
      <c r="N23" s="7">
        <v>0.1546149592260635</v>
      </c>
      <c r="O23" s="7">
        <v>0.15279664038785995</v>
      </c>
      <c r="P23" s="7">
        <f>P22/P21</f>
        <v>0.15234112044657522</v>
      </c>
    </row>
    <row r="24" spans="1:16" ht="11.25" x14ac:dyDescent="0.2">
      <c r="A24" s="2" t="s">
        <v>5</v>
      </c>
      <c r="B24" s="6">
        <v>2225047.9700000002</v>
      </c>
      <c r="C24" s="6">
        <v>2323032.3400000003</v>
      </c>
      <c r="D24" s="6">
        <v>2675408.6800000002</v>
      </c>
      <c r="E24" s="6">
        <v>2940921.47</v>
      </c>
      <c r="F24" s="6">
        <v>3019741.36</v>
      </c>
      <c r="G24" s="6">
        <v>2775759.92</v>
      </c>
      <c r="H24" s="6">
        <v>2590102.44</v>
      </c>
      <c r="I24" s="6">
        <v>2670963.96</v>
      </c>
      <c r="J24" s="6">
        <v>2878751.24</v>
      </c>
      <c r="K24" s="6">
        <v>3097478.2130300002</v>
      </c>
      <c r="L24" s="6">
        <v>3315442.1813900005</v>
      </c>
      <c r="M24" s="6">
        <v>3612475.3621200002</v>
      </c>
      <c r="N24" s="6">
        <v>3644379.4347999999</v>
      </c>
      <c r="O24" s="6">
        <v>3830706.5776700005</v>
      </c>
      <c r="P24" s="6">
        <f>P21-P22</f>
        <v>4248852.5655199997</v>
      </c>
    </row>
    <row r="25" spans="1:16" ht="11.25" x14ac:dyDescent="0.2">
      <c r="A25" s="2" t="s">
        <v>6</v>
      </c>
      <c r="B25" s="7">
        <v>0.84280141727127722</v>
      </c>
      <c r="C25" s="7">
        <v>0.83738939089057174</v>
      </c>
      <c r="D25" s="7">
        <v>0.84018430004942235</v>
      </c>
      <c r="E25" s="7">
        <v>0.84026964638677681</v>
      </c>
      <c r="F25" s="7">
        <v>0.81973022723869149</v>
      </c>
      <c r="G25" s="7">
        <v>0.82413278530809464</v>
      </c>
      <c r="H25" s="7">
        <v>0.81464993656172391</v>
      </c>
      <c r="I25" s="7">
        <v>0.82656122470806115</v>
      </c>
      <c r="J25" s="7">
        <v>0.82338249335379377</v>
      </c>
      <c r="K25" s="7">
        <v>0.82435136119717134</v>
      </c>
      <c r="L25" s="7">
        <v>0.83136875161637669</v>
      </c>
      <c r="M25" s="7">
        <v>0.84527574239138548</v>
      </c>
      <c r="N25" s="7">
        <v>0.8453850407739365</v>
      </c>
      <c r="O25" s="7">
        <v>0.84720335961214011</v>
      </c>
      <c r="P25" s="7">
        <f>P24/P21</f>
        <v>0.84765887955342478</v>
      </c>
    </row>
  </sheetData>
  <phoneticPr fontId="0" type="noConversion"/>
  <printOptions horizontalCentered="1"/>
  <pageMargins left="0.5" right="0.5" top="0.75" bottom="0" header="0.5" footer="0.25"/>
  <pageSetup orientation="landscape" horizontalDpi="300" verticalDpi="300" r:id="rId1"/>
  <headerFooter alignWithMargins="0">
    <oddHeader>&amp;C&amp;"Arial,Bold"&amp;18Inside Construction Trends</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27</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4538</v>
      </c>
      <c r="C5" s="6">
        <v>4622</v>
      </c>
      <c r="D5" s="6">
        <v>4804</v>
      </c>
      <c r="E5" s="6">
        <v>4892</v>
      </c>
      <c r="F5" s="6">
        <v>4929</v>
      </c>
      <c r="G5" s="6">
        <v>4869</v>
      </c>
      <c r="H5" s="6">
        <v>4678</v>
      </c>
      <c r="I5" s="6">
        <v>4432</v>
      </c>
      <c r="J5" s="6">
        <v>4289</v>
      </c>
      <c r="K5" s="6">
        <v>4260</v>
      </c>
      <c r="L5" s="6">
        <v>4275</v>
      </c>
      <c r="M5" s="6">
        <v>4382</v>
      </c>
      <c r="N5" s="6">
        <v>4541</v>
      </c>
      <c r="O5" s="6">
        <v>4683</v>
      </c>
      <c r="P5" s="6">
        <f>SUM(Mont!P5,Idah!P5,Wyom!P5,Utah!P5,Colo!P5)</f>
        <v>4820</v>
      </c>
    </row>
    <row r="6" spans="1:16" ht="11.25" x14ac:dyDescent="0.2">
      <c r="A6" s="2" t="s">
        <v>3</v>
      </c>
      <c r="B6" s="6">
        <v>478</v>
      </c>
      <c r="C6" s="6">
        <v>466</v>
      </c>
      <c r="D6" s="6">
        <v>445</v>
      </c>
      <c r="E6" s="6">
        <v>443</v>
      </c>
      <c r="F6" s="6">
        <v>438</v>
      </c>
      <c r="G6" s="6">
        <v>427</v>
      </c>
      <c r="H6" s="6">
        <v>414</v>
      </c>
      <c r="I6" s="6">
        <v>416</v>
      </c>
      <c r="J6" s="6">
        <v>402</v>
      </c>
      <c r="K6" s="6">
        <v>396</v>
      </c>
      <c r="L6" s="6">
        <v>402</v>
      </c>
      <c r="M6" s="6">
        <v>393</v>
      </c>
      <c r="N6" s="6">
        <v>395</v>
      </c>
      <c r="O6" s="6">
        <v>364</v>
      </c>
      <c r="P6" s="6">
        <f>Data!$G$21</f>
        <v>370</v>
      </c>
    </row>
    <row r="7" spans="1:16" ht="11.25" x14ac:dyDescent="0.2">
      <c r="A7" s="2" t="s">
        <v>4</v>
      </c>
      <c r="B7" s="7">
        <v>0.10533274570295284</v>
      </c>
      <c r="C7" s="7">
        <v>0.10082215491129382</v>
      </c>
      <c r="D7" s="7">
        <v>9.263114071606994E-2</v>
      </c>
      <c r="E7" s="7">
        <v>9.0556009811937857E-2</v>
      </c>
      <c r="F7" s="7">
        <v>8.8861838101034693E-2</v>
      </c>
      <c r="G7" s="7">
        <v>8.769767919490655E-2</v>
      </c>
      <c r="H7" s="7">
        <v>8.8499358700299277E-2</v>
      </c>
      <c r="I7" s="7">
        <v>9.3862815884476536E-2</v>
      </c>
      <c r="J7" s="7">
        <v>9.372814175798555E-2</v>
      </c>
      <c r="K7" s="7">
        <v>9.295774647887324E-2</v>
      </c>
      <c r="L7" s="7">
        <v>9.4035087719298249E-2</v>
      </c>
      <c r="M7" s="7">
        <v>8.9685075308078496E-2</v>
      </c>
      <c r="N7" s="7">
        <v>8.6985245540629821E-2</v>
      </c>
      <c r="O7" s="7">
        <v>7.7727952167414044E-2</v>
      </c>
      <c r="P7" s="7">
        <f>P6/P5</f>
        <v>7.6763485477178428E-2</v>
      </c>
    </row>
    <row r="8" spans="1:16" ht="11.25" x14ac:dyDescent="0.2">
      <c r="A8" s="2" t="s">
        <v>5</v>
      </c>
      <c r="B8" s="6">
        <v>4060</v>
      </c>
      <c r="C8" s="6">
        <v>4156</v>
      </c>
      <c r="D8" s="6">
        <v>4359</v>
      </c>
      <c r="E8" s="6">
        <v>4449</v>
      </c>
      <c r="F8" s="6">
        <v>4491</v>
      </c>
      <c r="G8" s="6">
        <v>4442</v>
      </c>
      <c r="H8" s="6">
        <v>4264</v>
      </c>
      <c r="I8" s="6">
        <v>4016</v>
      </c>
      <c r="J8" s="6">
        <v>3887</v>
      </c>
      <c r="K8" s="6">
        <v>3864</v>
      </c>
      <c r="L8" s="6">
        <v>3873</v>
      </c>
      <c r="M8" s="6">
        <v>3989</v>
      </c>
      <c r="N8" s="6">
        <v>4146</v>
      </c>
      <c r="O8" s="6">
        <v>4319</v>
      </c>
      <c r="P8" s="6">
        <f>P5-P6</f>
        <v>4450</v>
      </c>
    </row>
    <row r="9" spans="1:16" ht="11.25" x14ac:dyDescent="0.2">
      <c r="A9" s="2" t="s">
        <v>6</v>
      </c>
      <c r="B9" s="7">
        <v>0.89466725429704719</v>
      </c>
      <c r="C9" s="7">
        <v>0.89917784508870624</v>
      </c>
      <c r="D9" s="7">
        <v>0.90736885928393007</v>
      </c>
      <c r="E9" s="7">
        <v>0.9094439901880621</v>
      </c>
      <c r="F9" s="7">
        <v>0.91113816189896535</v>
      </c>
      <c r="G9" s="7">
        <v>0.91230232080509344</v>
      </c>
      <c r="H9" s="7">
        <v>0.91150064129970076</v>
      </c>
      <c r="I9" s="7">
        <v>0.90613718411552346</v>
      </c>
      <c r="J9" s="7">
        <v>0.90627185824201451</v>
      </c>
      <c r="K9" s="7">
        <v>0.90704225352112677</v>
      </c>
      <c r="L9" s="7">
        <v>0.90596491228070175</v>
      </c>
      <c r="M9" s="7">
        <v>0.91031492469192155</v>
      </c>
      <c r="N9" s="7">
        <v>0.91301475445937019</v>
      </c>
      <c r="O9" s="7">
        <v>0.92227204783258598</v>
      </c>
      <c r="P9" s="7">
        <f>P8/P5</f>
        <v>0.92323651452282163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33180</v>
      </c>
      <c r="C12" s="6">
        <v>35085</v>
      </c>
      <c r="D12" s="6">
        <v>37653</v>
      </c>
      <c r="E12" s="6">
        <v>39631</v>
      </c>
      <c r="F12" s="6">
        <v>39426</v>
      </c>
      <c r="G12" s="6">
        <v>34383</v>
      </c>
      <c r="H12" s="6">
        <v>31471</v>
      </c>
      <c r="I12" s="6">
        <v>31094</v>
      </c>
      <c r="J12" s="6">
        <v>32425</v>
      </c>
      <c r="K12" s="6">
        <v>35216</v>
      </c>
      <c r="L12" s="6">
        <v>38027</v>
      </c>
      <c r="M12" s="6">
        <v>40531</v>
      </c>
      <c r="N12" s="6">
        <v>43262</v>
      </c>
      <c r="O12" s="6">
        <v>45448</v>
      </c>
      <c r="P12" s="6">
        <f>SUM(Mont!P12,Idah!P12,Wyom!P12,Utah!P12,Colo!P12)</f>
        <v>48161</v>
      </c>
    </row>
    <row r="13" spans="1:16" ht="11.25" x14ac:dyDescent="0.2">
      <c r="A13" s="2" t="s">
        <v>8</v>
      </c>
      <c r="B13" s="6">
        <v>23889.599999999999</v>
      </c>
      <c r="C13" s="6">
        <v>25261.200000000001</v>
      </c>
      <c r="D13" s="6">
        <v>27110.16</v>
      </c>
      <c r="E13" s="6">
        <v>28534.32</v>
      </c>
      <c r="F13" s="6">
        <v>27598.199999999997</v>
      </c>
      <c r="G13" s="6">
        <v>24068.1</v>
      </c>
      <c r="H13" s="6">
        <v>22029.699999999997</v>
      </c>
      <c r="I13" s="6">
        <v>21765.8</v>
      </c>
      <c r="J13" s="6">
        <v>22697.5</v>
      </c>
      <c r="K13" s="6">
        <v>24651.199999999997</v>
      </c>
      <c r="L13" s="6">
        <v>26618.899999999998</v>
      </c>
      <c r="M13" s="6">
        <v>28371.699999999997</v>
      </c>
      <c r="N13" s="6">
        <v>30283.399999999998</v>
      </c>
      <c r="O13" s="6">
        <v>31813.599999999999</v>
      </c>
      <c r="P13" s="6">
        <f>P12*0.7</f>
        <v>33712.699999999997</v>
      </c>
    </row>
    <row r="14" spans="1:16" ht="11.25" x14ac:dyDescent="0.2">
      <c r="A14" s="2" t="s">
        <v>3</v>
      </c>
      <c r="B14" s="6">
        <v>4720</v>
      </c>
      <c r="C14" s="6">
        <v>5003</v>
      </c>
      <c r="D14" s="6">
        <v>5791</v>
      </c>
      <c r="E14" s="6">
        <v>6015</v>
      </c>
      <c r="F14" s="6">
        <v>5610</v>
      </c>
      <c r="G14" s="6">
        <v>5303</v>
      </c>
      <c r="H14" s="6">
        <v>4765</v>
      </c>
      <c r="I14" s="6">
        <v>4442</v>
      </c>
      <c r="J14" s="6">
        <v>4940</v>
      </c>
      <c r="K14" s="6">
        <v>4553.666666666667</v>
      </c>
      <c r="L14" s="6">
        <v>4797.333333333333</v>
      </c>
      <c r="M14" s="6">
        <v>5380.583333333333</v>
      </c>
      <c r="N14" s="6">
        <v>5535.083333333333</v>
      </c>
      <c r="O14" s="6">
        <v>5411.083333333333</v>
      </c>
      <c r="P14" s="6">
        <f>Data!$H$21</f>
        <v>5829.0000000000009</v>
      </c>
    </row>
    <row r="15" spans="1:16" ht="11.25" x14ac:dyDescent="0.2">
      <c r="A15" s="2" t="s">
        <v>4</v>
      </c>
      <c r="B15" s="7">
        <v>0.19757551403121024</v>
      </c>
      <c r="C15" s="7">
        <v>0.19805076560100074</v>
      </c>
      <c r="D15" s="7">
        <v>0.21360995287375656</v>
      </c>
      <c r="E15" s="7">
        <v>0.21079878546255879</v>
      </c>
      <c r="F15" s="7">
        <v>0.20327412657347221</v>
      </c>
      <c r="G15" s="7">
        <v>0.22033313805410482</v>
      </c>
      <c r="H15" s="7">
        <v>0.21629890556839179</v>
      </c>
      <c r="I15" s="7">
        <v>0.20408163265306123</v>
      </c>
      <c r="J15" s="7">
        <v>0.21764511510078202</v>
      </c>
      <c r="K15" s="7">
        <v>0.18472393500789688</v>
      </c>
      <c r="L15" s="7">
        <v>0.18022282413372956</v>
      </c>
      <c r="M15" s="7">
        <v>0.18964613799431593</v>
      </c>
      <c r="N15" s="7">
        <v>0.18277615239151923</v>
      </c>
      <c r="O15" s="7">
        <v>0.17008711159168824</v>
      </c>
      <c r="P15" s="7">
        <f>P14/P13</f>
        <v>0.1729022000611046</v>
      </c>
    </row>
    <row r="16" spans="1:16" ht="11.25" x14ac:dyDescent="0.2">
      <c r="A16" s="2" t="s">
        <v>5</v>
      </c>
      <c r="B16" s="6">
        <v>19169.599999999999</v>
      </c>
      <c r="C16" s="6">
        <v>20258.2</v>
      </c>
      <c r="D16" s="6">
        <v>21319.16</v>
      </c>
      <c r="E16" s="6">
        <v>22519.32</v>
      </c>
      <c r="F16" s="6">
        <v>21988.199999999997</v>
      </c>
      <c r="G16" s="6">
        <v>18765.099999999999</v>
      </c>
      <c r="H16" s="6">
        <v>17264.699999999997</v>
      </c>
      <c r="I16" s="6">
        <v>17323.8</v>
      </c>
      <c r="J16" s="6">
        <v>17757.5</v>
      </c>
      <c r="K16" s="6">
        <v>20097.533333333329</v>
      </c>
      <c r="L16" s="6">
        <v>21821.566666666666</v>
      </c>
      <c r="M16" s="6">
        <v>22991.116666666665</v>
      </c>
      <c r="N16" s="6">
        <v>24748.316666666666</v>
      </c>
      <c r="O16" s="6">
        <v>26402.516666666666</v>
      </c>
      <c r="P16" s="6">
        <f>P13-P14</f>
        <v>27883.699999999997</v>
      </c>
    </row>
    <row r="17" spans="1:16" ht="11.25" x14ac:dyDescent="0.2">
      <c r="A17" s="2" t="s">
        <v>6</v>
      </c>
      <c r="B17" s="7">
        <v>0.80242448596878979</v>
      </c>
      <c r="C17" s="7">
        <v>0.80194923439899923</v>
      </c>
      <c r="D17" s="7">
        <v>0.7863900471262435</v>
      </c>
      <c r="E17" s="7">
        <v>0.78920121453744119</v>
      </c>
      <c r="F17" s="7">
        <v>0.79672587342652779</v>
      </c>
      <c r="G17" s="7">
        <v>0.77966686194589518</v>
      </c>
      <c r="H17" s="7">
        <v>0.78370109443160818</v>
      </c>
      <c r="I17" s="7">
        <v>0.79591836734693877</v>
      </c>
      <c r="J17" s="7">
        <v>0.78235488489921801</v>
      </c>
      <c r="K17" s="7">
        <v>0.81527606499210303</v>
      </c>
      <c r="L17" s="7">
        <v>0.81977717586627052</v>
      </c>
      <c r="M17" s="7">
        <v>0.81035386200568404</v>
      </c>
      <c r="N17" s="7">
        <v>0.81722384760848077</v>
      </c>
      <c r="O17" s="7">
        <v>0.82991288840831179</v>
      </c>
      <c r="P17" s="7">
        <f>P16/P13</f>
        <v>0.82709779993889543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1297460</v>
      </c>
      <c r="C20" s="6">
        <v>1389575</v>
      </c>
      <c r="D20" s="6">
        <v>1568759</v>
      </c>
      <c r="E20" s="6">
        <v>1755139</v>
      </c>
      <c r="F20" s="6">
        <v>1830905</v>
      </c>
      <c r="G20" s="6">
        <v>1618268</v>
      </c>
      <c r="H20" s="6">
        <v>1504126</v>
      </c>
      <c r="I20" s="6">
        <v>1494390</v>
      </c>
      <c r="J20" s="6">
        <v>1641400</v>
      </c>
      <c r="K20" s="6">
        <v>1733831</v>
      </c>
      <c r="L20" s="6">
        <v>1952770</v>
      </c>
      <c r="M20" s="6">
        <v>2154051</v>
      </c>
      <c r="N20" s="6">
        <v>2308944</v>
      </c>
      <c r="O20" s="6">
        <v>2452152</v>
      </c>
      <c r="P20" s="6">
        <f>SUM(Mont!P20,Idah!P20,Wyom!P20,Utah!P20,Colo!P20)</f>
        <v>2726593</v>
      </c>
    </row>
    <row r="21" spans="1:16" ht="11.25" x14ac:dyDescent="0.2">
      <c r="A21" s="2" t="s">
        <v>8</v>
      </c>
      <c r="B21" s="6">
        <v>869298.20000000007</v>
      </c>
      <c r="C21" s="6">
        <v>931015.25</v>
      </c>
      <c r="D21" s="6">
        <v>1051068.53</v>
      </c>
      <c r="E21" s="6">
        <v>1175943.1300000001</v>
      </c>
      <c r="F21" s="6">
        <v>1171779.2</v>
      </c>
      <c r="G21" s="6">
        <v>1035691.52</v>
      </c>
      <c r="H21" s="6">
        <v>962640.64</v>
      </c>
      <c r="I21" s="6">
        <v>956409.6</v>
      </c>
      <c r="J21" s="6">
        <v>1050496</v>
      </c>
      <c r="K21" s="6">
        <v>1109651.8400000001</v>
      </c>
      <c r="L21" s="6">
        <v>1249772.8</v>
      </c>
      <c r="M21" s="6">
        <v>1378592.6400000001</v>
      </c>
      <c r="N21" s="6">
        <v>1477724.1599999999</v>
      </c>
      <c r="O21" s="6">
        <v>1569377.28</v>
      </c>
      <c r="P21" s="6">
        <f>P20*0.64</f>
        <v>1745019.52</v>
      </c>
    </row>
    <row r="22" spans="1:16" ht="11.25" x14ac:dyDescent="0.2">
      <c r="A22" s="2" t="s">
        <v>3</v>
      </c>
      <c r="B22" s="6">
        <v>191487</v>
      </c>
      <c r="C22" s="6">
        <v>229253</v>
      </c>
      <c r="D22" s="6">
        <v>259630</v>
      </c>
      <c r="E22" s="6">
        <v>279384</v>
      </c>
      <c r="F22" s="6">
        <v>269435</v>
      </c>
      <c r="G22" s="6">
        <v>260958</v>
      </c>
      <c r="H22" s="6">
        <v>242350</v>
      </c>
      <c r="I22" s="6">
        <v>228984</v>
      </c>
      <c r="J22" s="6">
        <v>275942</v>
      </c>
      <c r="K22" s="6">
        <v>259249.28873</v>
      </c>
      <c r="L22" s="6">
        <v>259056.41992999997</v>
      </c>
      <c r="M22" s="6">
        <v>286475.66366000002</v>
      </c>
      <c r="N22" s="6">
        <v>293659.64726999996</v>
      </c>
      <c r="O22" s="6">
        <v>293233.86932999996</v>
      </c>
      <c r="P22" s="6">
        <f>Data!$I$21</f>
        <v>323920.63274999999</v>
      </c>
    </row>
    <row r="23" spans="1:16" ht="11.25" x14ac:dyDescent="0.2">
      <c r="A23" s="2" t="s">
        <v>4</v>
      </c>
      <c r="B23" s="7">
        <v>0.22027769067047417</v>
      </c>
      <c r="C23" s="7">
        <v>0.24623979037937349</v>
      </c>
      <c r="D23" s="7">
        <v>0.24701529214274923</v>
      </c>
      <c r="E23" s="7">
        <v>0.23758291780657792</v>
      </c>
      <c r="F23" s="7">
        <v>0.22993666383564412</v>
      </c>
      <c r="G23" s="7">
        <v>0.25196498664003736</v>
      </c>
      <c r="H23" s="7">
        <v>0.25175542142081181</v>
      </c>
      <c r="I23" s="7">
        <v>0.23942043241724048</v>
      </c>
      <c r="J23" s="7">
        <v>0.26267782076276347</v>
      </c>
      <c r="K23" s="7">
        <v>0.23363119798909177</v>
      </c>
      <c r="L23" s="7">
        <v>0.20728281166784873</v>
      </c>
      <c r="M23" s="7">
        <v>0.20780298352673637</v>
      </c>
      <c r="N23" s="7">
        <v>0.19872426479783614</v>
      </c>
      <c r="O23" s="7">
        <v>0.18684727571052892</v>
      </c>
      <c r="P23" s="7">
        <f>P22/P21</f>
        <v>0.185625793314908</v>
      </c>
    </row>
    <row r="24" spans="1:16" ht="11.25" x14ac:dyDescent="0.2">
      <c r="A24" s="2" t="s">
        <v>5</v>
      </c>
      <c r="B24" s="6">
        <v>677811.20000000007</v>
      </c>
      <c r="C24" s="6">
        <v>701762.25</v>
      </c>
      <c r="D24" s="6">
        <v>791438.53</v>
      </c>
      <c r="E24" s="6">
        <v>896559.13000000012</v>
      </c>
      <c r="F24" s="6">
        <v>902344.2</v>
      </c>
      <c r="G24" s="6">
        <v>774733.52</v>
      </c>
      <c r="H24" s="6">
        <v>720290.64</v>
      </c>
      <c r="I24" s="6">
        <v>727425.6</v>
      </c>
      <c r="J24" s="6">
        <v>774554</v>
      </c>
      <c r="K24" s="6">
        <v>850402.55127000005</v>
      </c>
      <c r="L24" s="6">
        <v>990716.38007000007</v>
      </c>
      <c r="M24" s="6">
        <v>1092116.9763400001</v>
      </c>
      <c r="N24" s="6">
        <v>1184064.5127300001</v>
      </c>
      <c r="O24" s="6">
        <v>1276143.4106700001</v>
      </c>
      <c r="P24" s="6">
        <f>P21-P22</f>
        <v>1421098.8872500001</v>
      </c>
    </row>
    <row r="25" spans="1:16" ht="11.25" x14ac:dyDescent="0.2">
      <c r="A25" s="2" t="s">
        <v>6</v>
      </c>
      <c r="B25" s="7">
        <v>0.7797223093295258</v>
      </c>
      <c r="C25" s="7">
        <v>0.75376020962062651</v>
      </c>
      <c r="D25" s="7">
        <v>0.7529847078572508</v>
      </c>
      <c r="E25" s="7">
        <v>0.76241708219342208</v>
      </c>
      <c r="F25" s="7">
        <v>0.77006333616435585</v>
      </c>
      <c r="G25" s="7">
        <v>0.74803501335996259</v>
      </c>
      <c r="H25" s="7">
        <v>0.74824457857918814</v>
      </c>
      <c r="I25" s="7">
        <v>0.76057956758275946</v>
      </c>
      <c r="J25" s="7">
        <v>0.73732217923723653</v>
      </c>
      <c r="K25" s="7">
        <v>0.76636880201090818</v>
      </c>
      <c r="L25" s="7">
        <v>0.79271718833215132</v>
      </c>
      <c r="M25" s="7">
        <v>0.79219701647326357</v>
      </c>
      <c r="N25" s="7">
        <v>0.801275735202164</v>
      </c>
      <c r="O25" s="7">
        <v>0.81315272428947116</v>
      </c>
      <c r="P25" s="7">
        <f>P24/P21</f>
        <v>0.81437420668509208</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28</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12161</v>
      </c>
      <c r="C5" s="6">
        <v>12123</v>
      </c>
      <c r="D5" s="6">
        <v>12722</v>
      </c>
      <c r="E5" s="6">
        <v>12796</v>
      </c>
      <c r="F5" s="6">
        <v>12750</v>
      </c>
      <c r="G5" s="6">
        <v>12686</v>
      </c>
      <c r="H5" s="6">
        <v>12004</v>
      </c>
      <c r="I5" s="6">
        <v>11413</v>
      </c>
      <c r="J5" s="6">
        <v>11224</v>
      </c>
      <c r="K5" s="6">
        <v>11265</v>
      </c>
      <c r="L5" s="6">
        <v>11877</v>
      </c>
      <c r="M5" s="6">
        <v>12187</v>
      </c>
      <c r="N5" s="6">
        <v>12572</v>
      </c>
      <c r="O5" s="6">
        <v>12887</v>
      </c>
      <c r="P5" s="6">
        <f>SUM(Alas!P5,Hawa!P5,Wash!P5,Oreg!P5,Neva!P5,Cali!P5)</f>
        <v>13769</v>
      </c>
    </row>
    <row r="6" spans="1:16" ht="11.25" x14ac:dyDescent="0.2">
      <c r="A6" s="2" t="s">
        <v>3</v>
      </c>
      <c r="B6" s="6">
        <v>3437</v>
      </c>
      <c r="C6" s="6">
        <v>3500</v>
      </c>
      <c r="D6" s="6">
        <v>3521</v>
      </c>
      <c r="E6" s="6">
        <v>3754</v>
      </c>
      <c r="F6" s="6">
        <v>3582</v>
      </c>
      <c r="G6" s="6">
        <v>3582</v>
      </c>
      <c r="H6" s="6">
        <v>3476</v>
      </c>
      <c r="I6" s="6">
        <v>3299</v>
      </c>
      <c r="J6" s="6">
        <v>3361</v>
      </c>
      <c r="K6" s="6">
        <v>3283</v>
      </c>
      <c r="L6" s="6">
        <v>3287</v>
      </c>
      <c r="M6" s="6">
        <v>3359</v>
      </c>
      <c r="N6" s="6">
        <v>3383</v>
      </c>
      <c r="O6" s="6">
        <v>3461</v>
      </c>
      <c r="P6" s="6">
        <f>Data!$G$22</f>
        <v>3557</v>
      </c>
    </row>
    <row r="7" spans="1:16" ht="11.25" x14ac:dyDescent="0.2">
      <c r="A7" s="2" t="s">
        <v>4</v>
      </c>
      <c r="B7" s="7">
        <v>0.28262478414604064</v>
      </c>
      <c r="C7" s="7">
        <v>0.28870741565619074</v>
      </c>
      <c r="D7" s="7">
        <v>0.27676465964470998</v>
      </c>
      <c r="E7" s="7">
        <v>0.29337292904032508</v>
      </c>
      <c r="F7" s="7">
        <v>0.28094117647058825</v>
      </c>
      <c r="G7" s="7">
        <v>0.28235850543906671</v>
      </c>
      <c r="H7" s="7">
        <v>0.28957014328557146</v>
      </c>
      <c r="I7" s="7">
        <v>0.28905633926224483</v>
      </c>
      <c r="J7" s="7">
        <v>0.29944761225944405</v>
      </c>
      <c r="K7" s="7">
        <v>0.29143364403018196</v>
      </c>
      <c r="L7" s="7">
        <v>0.27675338890292162</v>
      </c>
      <c r="M7" s="7">
        <v>0.27562156396159843</v>
      </c>
      <c r="N7" s="7">
        <v>0.26909004136175629</v>
      </c>
      <c r="O7" s="7">
        <v>0.26856522076511213</v>
      </c>
      <c r="P7" s="7">
        <f>P6/P5</f>
        <v>0.25833393855762948</v>
      </c>
    </row>
    <row r="8" spans="1:16" ht="11.25" x14ac:dyDescent="0.2">
      <c r="A8" s="2" t="s">
        <v>5</v>
      </c>
      <c r="B8" s="6">
        <v>8724</v>
      </c>
      <c r="C8" s="6">
        <v>8623</v>
      </c>
      <c r="D8" s="6">
        <v>9201</v>
      </c>
      <c r="E8" s="6">
        <v>9042</v>
      </c>
      <c r="F8" s="6">
        <v>9168</v>
      </c>
      <c r="G8" s="6">
        <v>9104</v>
      </c>
      <c r="H8" s="6">
        <v>8528</v>
      </c>
      <c r="I8" s="6">
        <v>8114</v>
      </c>
      <c r="J8" s="6">
        <v>7863</v>
      </c>
      <c r="K8" s="6">
        <v>7982</v>
      </c>
      <c r="L8" s="6">
        <v>8590</v>
      </c>
      <c r="M8" s="6">
        <v>8828</v>
      </c>
      <c r="N8" s="6">
        <v>9189</v>
      </c>
      <c r="O8" s="6">
        <v>9426</v>
      </c>
      <c r="P8" s="6">
        <f>P5-P6</f>
        <v>10212</v>
      </c>
    </row>
    <row r="9" spans="1:16" ht="11.25" x14ac:dyDescent="0.2">
      <c r="A9" s="2" t="s">
        <v>6</v>
      </c>
      <c r="B9" s="7">
        <v>0.71737521585395936</v>
      </c>
      <c r="C9" s="7">
        <v>0.71129258434380926</v>
      </c>
      <c r="D9" s="7">
        <v>0.72323534035529002</v>
      </c>
      <c r="E9" s="7">
        <v>0.70662707095967492</v>
      </c>
      <c r="F9" s="7">
        <v>0.71905882352941175</v>
      </c>
      <c r="G9" s="7">
        <v>0.71764149456093329</v>
      </c>
      <c r="H9" s="7">
        <v>0.71042985671442849</v>
      </c>
      <c r="I9" s="7">
        <v>0.71094366073775517</v>
      </c>
      <c r="J9" s="7">
        <v>0.70055238774055595</v>
      </c>
      <c r="K9" s="7">
        <v>0.70856635596981798</v>
      </c>
      <c r="L9" s="7">
        <v>0.72324661109707844</v>
      </c>
      <c r="M9" s="7">
        <v>0.72437843603840157</v>
      </c>
      <c r="N9" s="7">
        <v>0.73090995863824371</v>
      </c>
      <c r="O9" s="7">
        <v>0.73143477923488787</v>
      </c>
      <c r="P9" s="7">
        <f>P8/P5</f>
        <v>0.74166606144237057</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131640</v>
      </c>
      <c r="C12" s="6">
        <v>135480</v>
      </c>
      <c r="D12" s="6">
        <v>141657</v>
      </c>
      <c r="E12" s="6">
        <v>147248</v>
      </c>
      <c r="F12" s="6">
        <v>143307</v>
      </c>
      <c r="G12" s="6">
        <v>120186</v>
      </c>
      <c r="H12" s="6">
        <v>106534</v>
      </c>
      <c r="I12" s="6">
        <v>107534</v>
      </c>
      <c r="J12" s="6">
        <v>110800</v>
      </c>
      <c r="K12" s="6">
        <v>118906</v>
      </c>
      <c r="L12" s="6">
        <v>125487</v>
      </c>
      <c r="M12" s="6">
        <v>141630</v>
      </c>
      <c r="N12" s="6">
        <v>145107</v>
      </c>
      <c r="O12" s="6">
        <v>150036</v>
      </c>
      <c r="P12" s="6">
        <f>SUM(Alas!P12,Hawa!P12,Wash!P12,Oreg!P12,Neva!P12,Cali!P12)</f>
        <v>156726</v>
      </c>
    </row>
    <row r="13" spans="1:16" ht="11.25" x14ac:dyDescent="0.2">
      <c r="A13" s="2" t="s">
        <v>8</v>
      </c>
      <c r="B13" s="6">
        <v>94780.800000000003</v>
      </c>
      <c r="C13" s="6">
        <v>97545.599999999991</v>
      </c>
      <c r="D13" s="6">
        <v>101993.04</v>
      </c>
      <c r="E13" s="6">
        <v>106018.56</v>
      </c>
      <c r="F13" s="6">
        <v>100314.9</v>
      </c>
      <c r="G13" s="6">
        <v>84130.2</v>
      </c>
      <c r="H13" s="6">
        <v>74573.799999999988</v>
      </c>
      <c r="I13" s="6">
        <v>75273.799999999988</v>
      </c>
      <c r="J13" s="6">
        <v>77560</v>
      </c>
      <c r="K13" s="6">
        <v>83234.2</v>
      </c>
      <c r="L13" s="6">
        <v>87840.9</v>
      </c>
      <c r="M13" s="6">
        <v>99141</v>
      </c>
      <c r="N13" s="6">
        <v>101574.9</v>
      </c>
      <c r="O13" s="6">
        <v>105025.2</v>
      </c>
      <c r="P13" s="6">
        <f>P12*0.7</f>
        <v>109708.2</v>
      </c>
    </row>
    <row r="14" spans="1:16" ht="11.25" x14ac:dyDescent="0.2">
      <c r="A14" s="2" t="s">
        <v>3</v>
      </c>
      <c r="B14" s="6">
        <v>37094</v>
      </c>
      <c r="C14" s="6">
        <v>39797</v>
      </c>
      <c r="D14" s="6">
        <v>41082</v>
      </c>
      <c r="E14" s="6">
        <v>45187</v>
      </c>
      <c r="F14" s="6">
        <v>47267</v>
      </c>
      <c r="G14" s="6">
        <v>39375</v>
      </c>
      <c r="H14" s="6">
        <v>34244</v>
      </c>
      <c r="I14" s="6">
        <v>33866</v>
      </c>
      <c r="J14" s="6">
        <v>36736</v>
      </c>
      <c r="K14" s="6">
        <v>38517.583333333336</v>
      </c>
      <c r="L14" s="6">
        <v>41000.75</v>
      </c>
      <c r="M14" s="6">
        <v>44299.333333333343</v>
      </c>
      <c r="N14" s="6">
        <v>49076.999999999985</v>
      </c>
      <c r="O14" s="6">
        <v>50102.333333333336</v>
      </c>
      <c r="P14" s="6">
        <f>Data!$H$22</f>
        <v>52583.250000000015</v>
      </c>
    </row>
    <row r="15" spans="1:16" ht="11.25" x14ac:dyDescent="0.2">
      <c r="A15" s="2" t="s">
        <v>4</v>
      </c>
      <c r="B15" s="7">
        <v>0.39136618386846278</v>
      </c>
      <c r="C15" s="7">
        <v>0.40798354820719751</v>
      </c>
      <c r="D15" s="7">
        <v>0.40279219052594178</v>
      </c>
      <c r="E15" s="7">
        <v>0.42621782450167217</v>
      </c>
      <c r="F15" s="7">
        <v>0.47118623454741021</v>
      </c>
      <c r="G15" s="7">
        <v>0.46802456192901004</v>
      </c>
      <c r="H15" s="7">
        <v>0.45919612518069358</v>
      </c>
      <c r="I15" s="7">
        <v>0.44990421634087829</v>
      </c>
      <c r="J15" s="7">
        <v>0.4736462093862816</v>
      </c>
      <c r="K15" s="7">
        <v>0.46276150108168684</v>
      </c>
      <c r="L15" s="7">
        <v>0.46676149720688204</v>
      </c>
      <c r="M15" s="7">
        <v>0.4468316169226994</v>
      </c>
      <c r="N15" s="7">
        <v>0.48316070210258627</v>
      </c>
      <c r="O15" s="7">
        <v>0.47705058722414562</v>
      </c>
      <c r="P15" s="7">
        <f>P14/P13</f>
        <v>0.47930100028985995</v>
      </c>
    </row>
    <row r="16" spans="1:16" ht="11.25" x14ac:dyDescent="0.2">
      <c r="A16" s="2" t="s">
        <v>5</v>
      </c>
      <c r="B16" s="6">
        <v>57686.8</v>
      </c>
      <c r="C16" s="6">
        <v>57748.599999999991</v>
      </c>
      <c r="D16" s="6">
        <v>60911.039999999994</v>
      </c>
      <c r="E16" s="6">
        <v>60831.56</v>
      </c>
      <c r="F16" s="6">
        <v>53047.899999999994</v>
      </c>
      <c r="G16" s="6">
        <v>44755.199999999997</v>
      </c>
      <c r="H16" s="6">
        <v>40329.799999999988</v>
      </c>
      <c r="I16" s="6">
        <v>41407.799999999988</v>
      </c>
      <c r="J16" s="6">
        <v>40824</v>
      </c>
      <c r="K16" s="6">
        <v>44716.616666666661</v>
      </c>
      <c r="L16" s="6">
        <v>46840.149999999994</v>
      </c>
      <c r="M16" s="6">
        <v>54841.666666666657</v>
      </c>
      <c r="N16" s="6">
        <v>52497.900000000009</v>
      </c>
      <c r="O16" s="6">
        <v>54922.866666666661</v>
      </c>
      <c r="P16" s="6">
        <f>P13-P14</f>
        <v>57124.949999999983</v>
      </c>
    </row>
    <row r="17" spans="1:16" ht="11.25" x14ac:dyDescent="0.2">
      <c r="A17" s="2" t="s">
        <v>6</v>
      </c>
      <c r="B17" s="7">
        <v>0.60863381613153722</v>
      </c>
      <c r="C17" s="7">
        <v>0.59201645179280249</v>
      </c>
      <c r="D17" s="7">
        <v>0.59720780947405816</v>
      </c>
      <c r="E17" s="7">
        <v>0.57378217549832788</v>
      </c>
      <c r="F17" s="7">
        <v>0.52881376545258973</v>
      </c>
      <c r="G17" s="7">
        <v>0.5319754380709899</v>
      </c>
      <c r="H17" s="7">
        <v>0.54080387481930647</v>
      </c>
      <c r="I17" s="7">
        <v>0.55009578365912171</v>
      </c>
      <c r="J17" s="7">
        <v>0.52635379061371845</v>
      </c>
      <c r="K17" s="7">
        <v>0.53723849891831321</v>
      </c>
      <c r="L17" s="7">
        <v>0.53323850279311802</v>
      </c>
      <c r="M17" s="7">
        <v>0.55316838307730054</v>
      </c>
      <c r="N17" s="7">
        <v>0.51683929789741379</v>
      </c>
      <c r="O17" s="7">
        <v>0.52294941277585438</v>
      </c>
      <c r="P17" s="7">
        <f>P16/P13</f>
        <v>0.52069899971014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6164409</v>
      </c>
      <c r="C20" s="6">
        <v>6558253</v>
      </c>
      <c r="D20" s="6">
        <v>7144584</v>
      </c>
      <c r="E20" s="6">
        <v>7982080</v>
      </c>
      <c r="F20" s="6">
        <v>8354573</v>
      </c>
      <c r="G20" s="6">
        <v>7090696</v>
      </c>
      <c r="H20" s="6">
        <v>6306078</v>
      </c>
      <c r="I20" s="6">
        <v>6516596</v>
      </c>
      <c r="J20" s="6">
        <v>6926653</v>
      </c>
      <c r="K20" s="6">
        <v>7465583</v>
      </c>
      <c r="L20" s="6">
        <v>8017661</v>
      </c>
      <c r="M20" s="6">
        <v>9320193</v>
      </c>
      <c r="N20" s="6">
        <v>9802525</v>
      </c>
      <c r="O20" s="6">
        <v>10583329</v>
      </c>
      <c r="P20" s="6">
        <f>SUM(Alas!P20,Hawa!P20,Wash!P20,Oreg!P20,Neva!P20,Cali!P20)</f>
        <v>11465602</v>
      </c>
    </row>
    <row r="21" spans="1:16" ht="11.25" x14ac:dyDescent="0.2">
      <c r="A21" s="2" t="s">
        <v>8</v>
      </c>
      <c r="B21" s="6">
        <v>4130154.0300000003</v>
      </c>
      <c r="C21" s="6">
        <v>4394029.5100000007</v>
      </c>
      <c r="D21" s="6">
        <v>4786871.28</v>
      </c>
      <c r="E21" s="6">
        <v>5347993.6000000006</v>
      </c>
      <c r="F21" s="6">
        <v>5346926.72</v>
      </c>
      <c r="G21" s="6">
        <v>4538045.4400000004</v>
      </c>
      <c r="H21" s="6">
        <v>4035889.92</v>
      </c>
      <c r="I21" s="6">
        <v>4170621.44</v>
      </c>
      <c r="J21" s="6">
        <v>4433057.92</v>
      </c>
      <c r="K21" s="6">
        <v>4777973.12</v>
      </c>
      <c r="L21" s="6">
        <v>5131303.04</v>
      </c>
      <c r="M21" s="6">
        <v>5964923.5200000005</v>
      </c>
      <c r="N21" s="6">
        <v>6273616</v>
      </c>
      <c r="O21" s="6">
        <v>6773330.5600000005</v>
      </c>
      <c r="P21" s="6">
        <f>P20*0.64</f>
        <v>7337985.2800000003</v>
      </c>
    </row>
    <row r="22" spans="1:16" ht="11.25" x14ac:dyDescent="0.2">
      <c r="A22" s="2" t="s">
        <v>3</v>
      </c>
      <c r="B22" s="6">
        <v>1932695</v>
      </c>
      <c r="C22" s="6">
        <v>2072988</v>
      </c>
      <c r="D22" s="6">
        <v>2185398</v>
      </c>
      <c r="E22" s="6">
        <v>2543667</v>
      </c>
      <c r="F22" s="6">
        <v>2724068</v>
      </c>
      <c r="G22" s="6">
        <v>2276410</v>
      </c>
      <c r="H22" s="6">
        <v>2072631</v>
      </c>
      <c r="I22" s="6">
        <v>2037180</v>
      </c>
      <c r="J22" s="6">
        <v>2365303</v>
      </c>
      <c r="K22" s="6">
        <v>2505864.5784800001</v>
      </c>
      <c r="L22" s="6">
        <v>2622149.3108499995</v>
      </c>
      <c r="M22" s="6">
        <v>2899525.7661999995</v>
      </c>
      <c r="N22" s="6">
        <v>3340790.1573199998</v>
      </c>
      <c r="O22" s="6">
        <v>3602969.0832399991</v>
      </c>
      <c r="P22" s="6">
        <f>Data!$I$22</f>
        <v>3921131.0911100004</v>
      </c>
    </row>
    <row r="23" spans="1:16" ht="11.25" x14ac:dyDescent="0.2">
      <c r="A23" s="2" t="s">
        <v>4</v>
      </c>
      <c r="B23" s="7">
        <v>0.46794743875448147</v>
      </c>
      <c r="C23" s="7">
        <v>0.47177380017186088</v>
      </c>
      <c r="D23" s="7">
        <v>0.45653995525862562</v>
      </c>
      <c r="E23" s="7">
        <v>0.47563015034273781</v>
      </c>
      <c r="F23" s="7">
        <v>0.50946424790351341</v>
      </c>
      <c r="G23" s="7">
        <v>0.50162785500887352</v>
      </c>
      <c r="H23" s="7">
        <v>0.51354993349273514</v>
      </c>
      <c r="I23" s="7">
        <v>0.48845958073816453</v>
      </c>
      <c r="J23" s="7">
        <v>0.53356013900219923</v>
      </c>
      <c r="K23" s="7">
        <v>0.52446184094062043</v>
      </c>
      <c r="L23" s="7">
        <v>0.51101041790157054</v>
      </c>
      <c r="M23" s="7">
        <v>0.4860960507671353</v>
      </c>
      <c r="N23" s="7">
        <v>0.53251428798319822</v>
      </c>
      <c r="O23" s="7">
        <v>0.53193462969567495</v>
      </c>
      <c r="P23" s="7">
        <f>P22/P21</f>
        <v>0.53436071911962191</v>
      </c>
    </row>
    <row r="24" spans="1:16" ht="11.25" x14ac:dyDescent="0.2">
      <c r="A24" s="2" t="s">
        <v>5</v>
      </c>
      <c r="B24" s="6">
        <v>2197459.0300000003</v>
      </c>
      <c r="C24" s="6">
        <v>2321041.5100000007</v>
      </c>
      <c r="D24" s="6">
        <v>2601473.2800000003</v>
      </c>
      <c r="E24" s="6">
        <v>2804326.6000000006</v>
      </c>
      <c r="F24" s="6">
        <v>2622858.7199999997</v>
      </c>
      <c r="G24" s="6">
        <v>2261635.4400000004</v>
      </c>
      <c r="H24" s="6">
        <v>1963258.92</v>
      </c>
      <c r="I24" s="6">
        <v>2133441.44</v>
      </c>
      <c r="J24" s="6">
        <v>2067754.92</v>
      </c>
      <c r="K24" s="6">
        <v>2272108.54152</v>
      </c>
      <c r="L24" s="6">
        <v>2509153.7291500005</v>
      </c>
      <c r="M24" s="6">
        <v>3065397.753800001</v>
      </c>
      <c r="N24" s="6">
        <v>2932825.8426800002</v>
      </c>
      <c r="O24" s="6">
        <v>3170361.4767600014</v>
      </c>
      <c r="P24" s="6">
        <f>P21-P22</f>
        <v>3416854.1888899999</v>
      </c>
    </row>
    <row r="25" spans="1:16" ht="11.25" x14ac:dyDescent="0.2">
      <c r="A25" s="2" t="s">
        <v>6</v>
      </c>
      <c r="B25" s="7">
        <v>0.53205256124551847</v>
      </c>
      <c r="C25" s="7">
        <v>0.52822619982813912</v>
      </c>
      <c r="D25" s="7">
        <v>0.54346004474137444</v>
      </c>
      <c r="E25" s="7">
        <v>0.52436984965726219</v>
      </c>
      <c r="F25" s="7">
        <v>0.49053575209648653</v>
      </c>
      <c r="G25" s="7">
        <v>0.49837214499112642</v>
      </c>
      <c r="H25" s="7">
        <v>0.48645006650726491</v>
      </c>
      <c r="I25" s="7">
        <v>0.51154041926183547</v>
      </c>
      <c r="J25" s="7">
        <v>0.46643986099780083</v>
      </c>
      <c r="K25" s="7">
        <v>0.47553815905937952</v>
      </c>
      <c r="L25" s="7">
        <v>0.48898958209842941</v>
      </c>
      <c r="M25" s="7">
        <v>0.51390394923286475</v>
      </c>
      <c r="N25" s="7">
        <v>0.46748571201680184</v>
      </c>
      <c r="O25" s="7">
        <v>0.46806537030432499</v>
      </c>
      <c r="P25" s="7">
        <f>P24/P21</f>
        <v>0.46563928088037809</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249977111117893"/>
    <outlinePr summaryBelow="0" summaryRight="0"/>
    <pageSetUpPr autoPageBreaks="0"/>
  </sheetPr>
  <dimension ref="A1:P25"/>
  <sheetViews>
    <sheetView showOutlineSymbols="0" workbookViewId="0">
      <selection activeCell="P5" sqref="P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29</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3504</v>
      </c>
      <c r="C5" s="6">
        <v>3550</v>
      </c>
      <c r="D5" s="6">
        <v>3565</v>
      </c>
      <c r="E5" s="6">
        <v>3627</v>
      </c>
      <c r="F5" s="6">
        <v>3632</v>
      </c>
      <c r="G5" s="6">
        <v>3588</v>
      </c>
      <c r="H5" s="6">
        <v>3541</v>
      </c>
      <c r="I5" s="6">
        <v>3465</v>
      </c>
      <c r="J5" s="6">
        <v>3553</v>
      </c>
      <c r="K5" s="6">
        <v>3643</v>
      </c>
      <c r="L5" s="6">
        <v>3692</v>
      </c>
      <c r="M5" s="6">
        <v>3727</v>
      </c>
      <c r="N5" s="6">
        <v>3786</v>
      </c>
      <c r="O5" s="6">
        <v>3803</v>
      </c>
      <c r="P5" s="6">
        <f>SUM(NoDa!P5,SoDa!P5,Nebr!P5,Iowa!P5,Miso!P5)</f>
        <v>3730</v>
      </c>
    </row>
    <row r="6" spans="1:16" ht="11.25" x14ac:dyDescent="0.2">
      <c r="A6" s="2" t="s">
        <v>3</v>
      </c>
      <c r="B6" s="6">
        <v>710</v>
      </c>
      <c r="C6" s="6">
        <v>720</v>
      </c>
      <c r="D6" s="6">
        <v>703</v>
      </c>
      <c r="E6" s="6">
        <v>710</v>
      </c>
      <c r="F6" s="6">
        <v>697</v>
      </c>
      <c r="G6" s="6">
        <v>674</v>
      </c>
      <c r="H6" s="6">
        <v>673</v>
      </c>
      <c r="I6" s="6">
        <v>670</v>
      </c>
      <c r="J6" s="6">
        <v>677</v>
      </c>
      <c r="K6" s="6">
        <v>697</v>
      </c>
      <c r="L6" s="6">
        <v>691</v>
      </c>
      <c r="M6" s="6">
        <v>713</v>
      </c>
      <c r="N6" s="6">
        <v>704</v>
      </c>
      <c r="O6" s="6">
        <v>703</v>
      </c>
      <c r="P6" s="6">
        <f>Data!$G$23</f>
        <v>699</v>
      </c>
    </row>
    <row r="7" spans="1:16" ht="11.25" x14ac:dyDescent="0.2">
      <c r="A7" s="2" t="s">
        <v>4</v>
      </c>
      <c r="B7" s="7">
        <v>0.2026255707762557</v>
      </c>
      <c r="C7" s="7">
        <v>0.20281690140845071</v>
      </c>
      <c r="D7" s="7">
        <v>0.19719495091164096</v>
      </c>
      <c r="E7" s="7">
        <v>0.19575406672180864</v>
      </c>
      <c r="F7" s="7">
        <v>0.19190528634361234</v>
      </c>
      <c r="G7" s="7">
        <v>0.18784838350055741</v>
      </c>
      <c r="H7" s="7">
        <v>0.19005930528099407</v>
      </c>
      <c r="I7" s="7">
        <v>0.19336219336219337</v>
      </c>
      <c r="J7" s="7">
        <v>0.19054320292710386</v>
      </c>
      <c r="K7" s="7">
        <v>0.19132583035959375</v>
      </c>
      <c r="L7" s="7">
        <v>0.1871614301191766</v>
      </c>
      <c r="M7" s="7">
        <v>0.19130668097665682</v>
      </c>
      <c r="N7" s="7">
        <v>0.18594823032223984</v>
      </c>
      <c r="O7" s="7">
        <v>0.18485406258217196</v>
      </c>
      <c r="P7" s="7">
        <f>P6/P5</f>
        <v>0.18739946380697051</v>
      </c>
    </row>
    <row r="8" spans="1:16" ht="11.25" x14ac:dyDescent="0.2">
      <c r="A8" s="2" t="s">
        <v>5</v>
      </c>
      <c r="B8" s="6">
        <v>2794</v>
      </c>
      <c r="C8" s="6">
        <v>2830</v>
      </c>
      <c r="D8" s="6">
        <v>2862</v>
      </c>
      <c r="E8" s="6">
        <v>2917</v>
      </c>
      <c r="F8" s="6">
        <v>2935</v>
      </c>
      <c r="G8" s="6">
        <v>2914</v>
      </c>
      <c r="H8" s="6">
        <v>2868</v>
      </c>
      <c r="I8" s="6">
        <v>2795</v>
      </c>
      <c r="J8" s="6">
        <v>2876</v>
      </c>
      <c r="K8" s="6">
        <v>2946</v>
      </c>
      <c r="L8" s="6">
        <v>3001</v>
      </c>
      <c r="M8" s="6">
        <v>3014</v>
      </c>
      <c r="N8" s="6">
        <v>3082</v>
      </c>
      <c r="O8" s="6">
        <v>3100</v>
      </c>
      <c r="P8" s="6">
        <f>P5-P6</f>
        <v>3031</v>
      </c>
    </row>
    <row r="9" spans="1:16" ht="11.25" x14ac:dyDescent="0.2">
      <c r="A9" s="2" t="s">
        <v>6</v>
      </c>
      <c r="B9" s="7">
        <v>0.79737442922374424</v>
      </c>
      <c r="C9" s="7">
        <v>0.79718309859154934</v>
      </c>
      <c r="D9" s="7">
        <v>0.80280504908835904</v>
      </c>
      <c r="E9" s="7">
        <v>0.80424593327819138</v>
      </c>
      <c r="F9" s="7">
        <v>0.80809471365638763</v>
      </c>
      <c r="G9" s="7">
        <v>0.81215161649944256</v>
      </c>
      <c r="H9" s="7">
        <v>0.80994069471900598</v>
      </c>
      <c r="I9" s="7">
        <v>0.8066378066378066</v>
      </c>
      <c r="J9" s="7">
        <v>0.80945679707289619</v>
      </c>
      <c r="K9" s="7">
        <v>0.80867416964040628</v>
      </c>
      <c r="L9" s="7">
        <v>0.81283856988082337</v>
      </c>
      <c r="M9" s="7">
        <v>0.80869331902334318</v>
      </c>
      <c r="N9" s="7">
        <v>0.81405176967776016</v>
      </c>
      <c r="O9" s="7">
        <v>0.81514593741782804</v>
      </c>
      <c r="P9" s="7">
        <f>P8/P5</f>
        <v>0.81260053619302952</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32363</v>
      </c>
      <c r="C12" s="6">
        <v>33043</v>
      </c>
      <c r="D12" s="6">
        <v>34735</v>
      </c>
      <c r="E12" s="6">
        <v>35502</v>
      </c>
      <c r="F12" s="6">
        <v>36027</v>
      </c>
      <c r="G12" s="6">
        <v>32633</v>
      </c>
      <c r="H12" s="6">
        <v>30025</v>
      </c>
      <c r="I12" s="6">
        <v>29617</v>
      </c>
      <c r="J12" s="6">
        <v>31574</v>
      </c>
      <c r="K12" s="6">
        <v>34101</v>
      </c>
      <c r="L12" s="6">
        <v>35946</v>
      </c>
      <c r="M12" s="6">
        <v>36753</v>
      </c>
      <c r="N12" s="6">
        <v>37502</v>
      </c>
      <c r="O12" s="6">
        <v>38085</v>
      </c>
      <c r="P12" s="6">
        <f>SUM(NoDa!P12,SoDa!P12,Nebr!P12,Iowa!P12,Miso!P12)</f>
        <v>38454</v>
      </c>
    </row>
    <row r="13" spans="1:16" ht="11.25" x14ac:dyDescent="0.2">
      <c r="A13" s="2" t="s">
        <v>8</v>
      </c>
      <c r="B13" s="6">
        <v>23301.360000000001</v>
      </c>
      <c r="C13" s="6">
        <v>23790.959999999999</v>
      </c>
      <c r="D13" s="6">
        <v>25009.200000000001</v>
      </c>
      <c r="E13" s="6">
        <v>25561.439999999999</v>
      </c>
      <c r="F13" s="6">
        <v>25218.899999999998</v>
      </c>
      <c r="G13" s="6">
        <v>22843.1</v>
      </c>
      <c r="H13" s="6">
        <v>21017.5</v>
      </c>
      <c r="I13" s="6">
        <v>20731.899999999998</v>
      </c>
      <c r="J13" s="6">
        <v>22101.8</v>
      </c>
      <c r="K13" s="6">
        <v>23870.699999999997</v>
      </c>
      <c r="L13" s="6">
        <v>25162.199999999997</v>
      </c>
      <c r="M13" s="6">
        <v>25727.1</v>
      </c>
      <c r="N13" s="6">
        <v>26251.399999999998</v>
      </c>
      <c r="O13" s="6">
        <v>26659.5</v>
      </c>
      <c r="P13" s="6">
        <f>P12*0.7</f>
        <v>26917.8</v>
      </c>
    </row>
    <row r="14" spans="1:16" ht="11.25" x14ac:dyDescent="0.2">
      <c r="A14" s="2" t="s">
        <v>3</v>
      </c>
      <c r="B14" s="6">
        <v>11671</v>
      </c>
      <c r="C14" s="6">
        <v>11900</v>
      </c>
      <c r="D14" s="6">
        <v>12640</v>
      </c>
      <c r="E14" s="6">
        <v>13528</v>
      </c>
      <c r="F14" s="6">
        <v>13507</v>
      </c>
      <c r="G14" s="6">
        <v>12194</v>
      </c>
      <c r="H14" s="6">
        <v>10694</v>
      </c>
      <c r="I14" s="6">
        <v>11110</v>
      </c>
      <c r="J14" s="6">
        <v>11378</v>
      </c>
      <c r="K14" s="6">
        <v>13115.916666666668</v>
      </c>
      <c r="L14" s="6">
        <v>14303.666666666668</v>
      </c>
      <c r="M14" s="6">
        <v>13677.33333333333</v>
      </c>
      <c r="N14" s="6">
        <v>13967.416666666666</v>
      </c>
      <c r="O14" s="6">
        <v>14190.333333333332</v>
      </c>
      <c r="P14" s="6">
        <f>Data!$H$23</f>
        <v>15085.000000000002</v>
      </c>
    </row>
    <row r="15" spans="1:16" ht="11.25" x14ac:dyDescent="0.2">
      <c r="A15" s="2" t="s">
        <v>4</v>
      </c>
      <c r="B15" s="7">
        <v>0.50087205210339658</v>
      </c>
      <c r="C15" s="7">
        <v>0.5001899881299452</v>
      </c>
      <c r="D15" s="7">
        <v>0.50541400764518651</v>
      </c>
      <c r="E15" s="7">
        <v>0.52923465970618244</v>
      </c>
      <c r="F15" s="7">
        <v>0.53559037071402804</v>
      </c>
      <c r="G15" s="7">
        <v>0.53381546287500381</v>
      </c>
      <c r="H15" s="7">
        <v>0.50881408350184365</v>
      </c>
      <c r="I15" s="7">
        <v>0.53588913703037355</v>
      </c>
      <c r="J15" s="7">
        <v>0.51479969957198057</v>
      </c>
      <c r="K15" s="7">
        <v>0.54945672588850225</v>
      </c>
      <c r="L15" s="7">
        <v>0.56845850786762164</v>
      </c>
      <c r="M15" s="7">
        <v>0.53163136666524136</v>
      </c>
      <c r="N15" s="7">
        <v>0.53206368676210292</v>
      </c>
      <c r="O15" s="7">
        <v>0.53228055039791944</v>
      </c>
      <c r="P15" s="7">
        <f>P14/P13</f>
        <v>0.56040984032870456</v>
      </c>
    </row>
    <row r="16" spans="1:16" ht="11.25" x14ac:dyDescent="0.2">
      <c r="A16" s="2" t="s">
        <v>5</v>
      </c>
      <c r="B16" s="6">
        <v>11630.36</v>
      </c>
      <c r="C16" s="6">
        <v>11890.96</v>
      </c>
      <c r="D16" s="6">
        <v>12369.2</v>
      </c>
      <c r="E16" s="6">
        <v>12033.439999999999</v>
      </c>
      <c r="F16" s="6">
        <v>11711.899999999998</v>
      </c>
      <c r="G16" s="6">
        <v>10649.099999999999</v>
      </c>
      <c r="H16" s="6">
        <v>10323.5</v>
      </c>
      <c r="I16" s="6">
        <v>9621.8999999999978</v>
      </c>
      <c r="J16" s="6">
        <v>10723.8</v>
      </c>
      <c r="K16" s="6">
        <v>10754.783333333329</v>
      </c>
      <c r="L16" s="6">
        <v>10858.533333333329</v>
      </c>
      <c r="M16" s="6">
        <v>12049.766666666668</v>
      </c>
      <c r="N16" s="6">
        <v>12283.983333333332</v>
      </c>
      <c r="O16" s="6">
        <v>12469.166666666668</v>
      </c>
      <c r="P16" s="6">
        <f>P13-P14</f>
        <v>11832.799999999997</v>
      </c>
    </row>
    <row r="17" spans="1:16" ht="11.25" x14ac:dyDescent="0.2">
      <c r="A17" s="2" t="s">
        <v>6</v>
      </c>
      <c r="B17" s="7">
        <v>0.49912794789660347</v>
      </c>
      <c r="C17" s="7">
        <v>0.4998100118700548</v>
      </c>
      <c r="D17" s="7">
        <v>0.49458599235481343</v>
      </c>
      <c r="E17" s="7">
        <v>0.47076534029381756</v>
      </c>
      <c r="F17" s="7">
        <v>0.46440962928597196</v>
      </c>
      <c r="G17" s="7">
        <v>0.46618453712499613</v>
      </c>
      <c r="H17" s="7">
        <v>0.49118591649815629</v>
      </c>
      <c r="I17" s="7">
        <v>0.46411086296962645</v>
      </c>
      <c r="J17" s="7">
        <v>0.48520030042801943</v>
      </c>
      <c r="K17" s="7">
        <v>0.4505432741114978</v>
      </c>
      <c r="L17" s="7">
        <v>0.43154149213237836</v>
      </c>
      <c r="M17" s="7">
        <v>0.46836863333475864</v>
      </c>
      <c r="N17" s="7">
        <v>0.46793631323789714</v>
      </c>
      <c r="O17" s="7">
        <v>0.46771944960208062</v>
      </c>
      <c r="P17" s="7">
        <f>P16/P13</f>
        <v>0.4395901596712955</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1372812</v>
      </c>
      <c r="C20" s="6">
        <v>1430183</v>
      </c>
      <c r="D20" s="6">
        <v>1580205</v>
      </c>
      <c r="E20" s="6">
        <v>1696262</v>
      </c>
      <c r="F20" s="6">
        <v>1790585</v>
      </c>
      <c r="G20" s="6">
        <v>1649918</v>
      </c>
      <c r="H20" s="6">
        <v>1473011</v>
      </c>
      <c r="I20" s="6">
        <v>1465075</v>
      </c>
      <c r="J20" s="6">
        <v>1630891</v>
      </c>
      <c r="K20" s="6">
        <v>1821251</v>
      </c>
      <c r="L20" s="6">
        <v>2024204</v>
      </c>
      <c r="M20" s="6">
        <v>2124527</v>
      </c>
      <c r="N20" s="6">
        <v>2147678</v>
      </c>
      <c r="O20" s="6">
        <v>2226120</v>
      </c>
      <c r="P20" s="6">
        <f>SUM(NoDa!P20,SoDa!P20,Nebr!P20,Iowa!P20,Miso!P20)</f>
        <v>2328262</v>
      </c>
    </row>
    <row r="21" spans="1:16" ht="11.25" x14ac:dyDescent="0.2">
      <c r="A21" s="2" t="s">
        <v>8</v>
      </c>
      <c r="B21" s="6">
        <v>919784.04</v>
      </c>
      <c r="C21" s="6">
        <v>958222.6100000001</v>
      </c>
      <c r="D21" s="6">
        <v>1058737.3500000001</v>
      </c>
      <c r="E21" s="6">
        <v>1136495.54</v>
      </c>
      <c r="F21" s="6">
        <v>1145974.4000000001</v>
      </c>
      <c r="G21" s="6">
        <v>1055947.52</v>
      </c>
      <c r="H21" s="6">
        <v>942727.04</v>
      </c>
      <c r="I21" s="6">
        <v>937648</v>
      </c>
      <c r="J21" s="6">
        <v>1043770.24</v>
      </c>
      <c r="K21" s="6">
        <v>1165600.6400000001</v>
      </c>
      <c r="L21" s="6">
        <v>1295490.5600000001</v>
      </c>
      <c r="M21" s="6">
        <v>1359697.28</v>
      </c>
      <c r="N21" s="6">
        <v>1374513.92</v>
      </c>
      <c r="O21" s="6">
        <v>1424716.8</v>
      </c>
      <c r="P21" s="6">
        <f>P20*0.64</f>
        <v>1490087.68</v>
      </c>
    </row>
    <row r="22" spans="1:16" ht="11.25" x14ac:dyDescent="0.2">
      <c r="A22" s="2" t="s">
        <v>3</v>
      </c>
      <c r="B22" s="6">
        <v>517063</v>
      </c>
      <c r="C22" s="6">
        <v>533824</v>
      </c>
      <c r="D22" s="6">
        <v>615707</v>
      </c>
      <c r="E22" s="6">
        <v>636838</v>
      </c>
      <c r="F22" s="6">
        <v>662949</v>
      </c>
      <c r="G22" s="6">
        <v>597462</v>
      </c>
      <c r="H22" s="6">
        <v>490577</v>
      </c>
      <c r="I22" s="6">
        <v>487728</v>
      </c>
      <c r="J22" s="6">
        <v>540757</v>
      </c>
      <c r="K22" s="6">
        <v>658731.83328999998</v>
      </c>
      <c r="L22" s="6">
        <v>764078.67814000009</v>
      </c>
      <c r="M22" s="6">
        <v>728842.55775000004</v>
      </c>
      <c r="N22" s="6">
        <v>752682.23707999988</v>
      </c>
      <c r="O22" s="6">
        <v>758642.63767999993</v>
      </c>
      <c r="P22" s="6">
        <f>Data!$I$23</f>
        <v>851104.32517999981</v>
      </c>
    </row>
    <row r="23" spans="1:16" ht="11.25" x14ac:dyDescent="0.2">
      <c r="A23" s="2" t="s">
        <v>4</v>
      </c>
      <c r="B23" s="7">
        <v>0.56215696023601369</v>
      </c>
      <c r="C23" s="7">
        <v>0.55709810479216304</v>
      </c>
      <c r="D23" s="7">
        <v>0.58154838874816306</v>
      </c>
      <c r="E23" s="7">
        <v>0.56035239698344963</v>
      </c>
      <c r="F23" s="7">
        <v>0.57850245171270831</v>
      </c>
      <c r="G23" s="7">
        <v>0.56580652796078346</v>
      </c>
      <c r="H23" s="7">
        <v>0.52038074562919079</v>
      </c>
      <c r="I23" s="7">
        <v>0.52016108390355442</v>
      </c>
      <c r="J23" s="7">
        <v>0.51808049250379085</v>
      </c>
      <c r="K23" s="7">
        <v>0.56514367844719093</v>
      </c>
      <c r="L23" s="7">
        <v>0.58979872314932191</v>
      </c>
      <c r="M23" s="7">
        <v>0.53603296003504541</v>
      </c>
      <c r="N23" s="7">
        <v>0.54759884649258406</v>
      </c>
      <c r="O23" s="7">
        <v>0.53248662308186434</v>
      </c>
      <c r="P23" s="7">
        <f>P22/P21</f>
        <v>0.57117734520159236</v>
      </c>
    </row>
    <row r="24" spans="1:16" ht="11.25" x14ac:dyDescent="0.2">
      <c r="A24" s="2" t="s">
        <v>5</v>
      </c>
      <c r="B24" s="6">
        <v>402721.04000000004</v>
      </c>
      <c r="C24" s="6">
        <v>424398.6100000001</v>
      </c>
      <c r="D24" s="6">
        <v>443030.35000000009</v>
      </c>
      <c r="E24" s="6">
        <v>499657.54000000004</v>
      </c>
      <c r="F24" s="6">
        <v>483025.40000000014</v>
      </c>
      <c r="G24" s="6">
        <v>458485.52</v>
      </c>
      <c r="H24" s="6">
        <v>452150.04000000004</v>
      </c>
      <c r="I24" s="6">
        <v>449920</v>
      </c>
      <c r="J24" s="6">
        <v>503013.24</v>
      </c>
      <c r="K24" s="6">
        <v>506868.80671000015</v>
      </c>
      <c r="L24" s="6">
        <v>531411.88185999996</v>
      </c>
      <c r="M24" s="6">
        <v>630854.72224999999</v>
      </c>
      <c r="N24" s="6">
        <v>621831.68292000005</v>
      </c>
      <c r="O24" s="6">
        <v>666074.16232000012</v>
      </c>
      <c r="P24" s="6">
        <f>P21-P22</f>
        <v>638983.35482000012</v>
      </c>
    </row>
    <row r="25" spans="1:16" ht="11.25" x14ac:dyDescent="0.2">
      <c r="A25" s="2" t="s">
        <v>6</v>
      </c>
      <c r="B25" s="7">
        <v>0.43784303976398636</v>
      </c>
      <c r="C25" s="7">
        <v>0.44290189520783702</v>
      </c>
      <c r="D25" s="7">
        <v>0.41845161125183694</v>
      </c>
      <c r="E25" s="7">
        <v>0.43964760301655037</v>
      </c>
      <c r="F25" s="7">
        <v>0.42149754828729163</v>
      </c>
      <c r="G25" s="7">
        <v>0.43419347203921649</v>
      </c>
      <c r="H25" s="7">
        <v>0.47961925437080921</v>
      </c>
      <c r="I25" s="7">
        <v>0.47983891609644558</v>
      </c>
      <c r="J25" s="7">
        <v>0.4819195074962091</v>
      </c>
      <c r="K25" s="7">
        <v>0.43485632155280912</v>
      </c>
      <c r="L25" s="7">
        <v>0.41020127685067803</v>
      </c>
      <c r="M25" s="7">
        <v>0.46396703996495453</v>
      </c>
      <c r="N25" s="7">
        <v>0.452401153507416</v>
      </c>
      <c r="O25" s="7">
        <v>0.46751337691813566</v>
      </c>
      <c r="P25" s="7">
        <f>P24/P21</f>
        <v>0.42882265479840764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outlinePr summaryBelow="0" summaryRight="0"/>
    <pageSetUpPr autoPageBreaks="0"/>
  </sheetPr>
  <dimension ref="A1:P26"/>
  <sheetViews>
    <sheetView showOutlineSymbols="0" zoomScaleNormal="100" workbookViewId="0">
      <selection activeCell="P20" sqref="P20"/>
    </sheetView>
  </sheetViews>
  <sheetFormatPr defaultColWidth="1.7109375" defaultRowHeight="12.75" x14ac:dyDescent="0.2"/>
  <cols>
    <col min="1" max="1" width="16" style="2" customWidth="1"/>
    <col min="2" max="2" width="8.7109375" style="2" customWidth="1"/>
    <col min="3" max="4" width="8.7109375" customWidth="1"/>
    <col min="5" max="6" width="8.7109375" style="22" customWidth="1"/>
    <col min="7" max="12" width="8.7109375" customWidth="1"/>
    <col min="13" max="13" width="8.7109375" style="2" customWidth="1"/>
    <col min="14" max="16" width="8.28515625" style="2" customWidth="1"/>
    <col min="17" max="16384" width="1.7109375" style="2"/>
  </cols>
  <sheetData>
    <row r="1" spans="1:16" ht="15" customHeight="1" x14ac:dyDescent="0.25">
      <c r="A1" s="15" t="s">
        <v>11</v>
      </c>
      <c r="L1" s="26"/>
    </row>
    <row r="2" spans="1:16" ht="11.25" x14ac:dyDescent="0.2">
      <c r="B2" s="19">
        <v>2004</v>
      </c>
      <c r="C2" s="19">
        <v>2005</v>
      </c>
      <c r="D2" s="19">
        <v>2006</v>
      </c>
      <c r="E2" s="19">
        <v>2007</v>
      </c>
      <c r="F2" s="19">
        <v>2008</v>
      </c>
      <c r="G2" s="19">
        <v>2009</v>
      </c>
      <c r="H2" s="19">
        <v>2010</v>
      </c>
      <c r="I2" s="19">
        <v>2011</v>
      </c>
      <c r="J2" s="19">
        <v>2012</v>
      </c>
      <c r="K2" s="19">
        <v>2013</v>
      </c>
      <c r="L2" s="19">
        <v>2014</v>
      </c>
      <c r="M2" s="19">
        <v>2015</v>
      </c>
      <c r="N2" s="19">
        <v>2016</v>
      </c>
      <c r="O2" s="19">
        <v>2017</v>
      </c>
      <c r="P2" s="19">
        <v>2018</v>
      </c>
    </row>
    <row r="3" spans="1:16" x14ac:dyDescent="0.2">
      <c r="A3" s="1"/>
      <c r="B3"/>
      <c r="C3" s="22"/>
      <c r="D3" s="22"/>
      <c r="E3"/>
      <c r="F3"/>
      <c r="M3"/>
      <c r="N3"/>
      <c r="O3"/>
      <c r="P3"/>
    </row>
    <row r="4" spans="1:16" x14ac:dyDescent="0.2">
      <c r="A4" s="4" t="s">
        <v>137</v>
      </c>
      <c r="B4"/>
      <c r="C4" s="22"/>
      <c r="D4" s="22"/>
      <c r="E4"/>
      <c r="F4"/>
      <c r="M4"/>
      <c r="N4"/>
      <c r="O4"/>
      <c r="P4"/>
    </row>
    <row r="5" spans="1:16" ht="11.25" x14ac:dyDescent="0.2">
      <c r="A5" s="2" t="s">
        <v>2</v>
      </c>
      <c r="B5" s="6">
        <v>14423</v>
      </c>
      <c r="C5" s="6">
        <v>14442</v>
      </c>
      <c r="D5" s="6">
        <v>14720</v>
      </c>
      <c r="E5" s="6">
        <v>14922</v>
      </c>
      <c r="F5" s="6">
        <v>14938</v>
      </c>
      <c r="G5" s="6">
        <v>14507</v>
      </c>
      <c r="H5" s="6">
        <v>14191</v>
      </c>
      <c r="I5" s="6">
        <v>13890</v>
      </c>
      <c r="J5" s="6">
        <v>13588</v>
      </c>
      <c r="K5" s="6">
        <v>13569</v>
      </c>
      <c r="L5" s="6">
        <v>13561</v>
      </c>
      <c r="M5" s="6">
        <v>13702</v>
      </c>
      <c r="N5" s="6">
        <v>13823</v>
      </c>
      <c r="O5" s="6">
        <v>14006</v>
      </c>
      <c r="P5" s="6">
        <f>SUM(Conn!P5,Main!P5,Mass!P5,NewH!P5,NewJ!P5,NewY!P5,RhIs!P5,Verm!P5)</f>
        <v>14175</v>
      </c>
    </row>
    <row r="6" spans="1:16" ht="11.25" x14ac:dyDescent="0.2">
      <c r="A6" s="2" t="s">
        <v>3</v>
      </c>
      <c r="B6" s="6">
        <v>3199</v>
      </c>
      <c r="C6" s="6">
        <v>3136</v>
      </c>
      <c r="D6" s="6">
        <v>3147</v>
      </c>
      <c r="E6" s="6">
        <v>3149</v>
      </c>
      <c r="F6" s="6">
        <v>3123</v>
      </c>
      <c r="G6" s="6">
        <v>2998</v>
      </c>
      <c r="H6" s="6">
        <v>2866</v>
      </c>
      <c r="I6" s="6">
        <v>2532</v>
      </c>
      <c r="J6" s="6">
        <v>2758</v>
      </c>
      <c r="K6" s="6">
        <v>2725</v>
      </c>
      <c r="L6" s="6">
        <v>2714</v>
      </c>
      <c r="M6" s="6">
        <v>2767</v>
      </c>
      <c r="N6" s="6">
        <v>2722</v>
      </c>
      <c r="O6" s="6">
        <v>2733</v>
      </c>
      <c r="P6" s="6">
        <f>Data!$G$2</f>
        <v>2714</v>
      </c>
    </row>
    <row r="7" spans="1:16" ht="11.25" x14ac:dyDescent="0.2">
      <c r="A7" s="2" t="s">
        <v>4</v>
      </c>
      <c r="B7" s="7">
        <v>0.22179851625875338</v>
      </c>
      <c r="C7" s="7">
        <v>0.21714443982827863</v>
      </c>
      <c r="D7" s="7">
        <v>0.21379076086956522</v>
      </c>
      <c r="E7" s="7">
        <v>0.21103069293660368</v>
      </c>
      <c r="F7" s="7">
        <v>0.20906413174454411</v>
      </c>
      <c r="G7" s="7">
        <v>0.2066588543461777</v>
      </c>
      <c r="H7" s="7">
        <v>0.20195898809104362</v>
      </c>
      <c r="I7" s="7">
        <v>0.18228941684665226</v>
      </c>
      <c r="J7" s="7">
        <v>0.20297321165734472</v>
      </c>
      <c r="K7" s="7">
        <v>0.20082541086299655</v>
      </c>
      <c r="L7" s="7">
        <v>0.20013273357422018</v>
      </c>
      <c r="M7" s="7">
        <v>0.20194132243468108</v>
      </c>
      <c r="N7" s="7">
        <v>0.19691817984518556</v>
      </c>
      <c r="O7" s="7">
        <v>0.19513065828930459</v>
      </c>
      <c r="P7" s="7">
        <f>P6/P5</f>
        <v>0.19146384479717812</v>
      </c>
    </row>
    <row r="8" spans="1:16" ht="11.25" x14ac:dyDescent="0.2">
      <c r="A8" s="2" t="s">
        <v>5</v>
      </c>
      <c r="B8" s="6">
        <v>11224</v>
      </c>
      <c r="C8" s="6">
        <v>11306</v>
      </c>
      <c r="D8" s="6">
        <v>11573</v>
      </c>
      <c r="E8" s="6">
        <v>11773</v>
      </c>
      <c r="F8" s="6">
        <v>11815</v>
      </c>
      <c r="G8" s="6">
        <v>11509</v>
      </c>
      <c r="H8" s="6">
        <v>11325</v>
      </c>
      <c r="I8" s="6">
        <v>11358</v>
      </c>
      <c r="J8" s="6">
        <v>10830</v>
      </c>
      <c r="K8" s="6">
        <v>10844</v>
      </c>
      <c r="L8" s="6">
        <v>10847</v>
      </c>
      <c r="M8" s="6">
        <v>10935</v>
      </c>
      <c r="N8" s="6">
        <v>11101</v>
      </c>
      <c r="O8" s="6">
        <v>11273</v>
      </c>
      <c r="P8" s="6">
        <f>P5-P6</f>
        <v>11461</v>
      </c>
    </row>
    <row r="9" spans="1:16" ht="11.25" x14ac:dyDescent="0.2">
      <c r="A9" s="2" t="s">
        <v>6</v>
      </c>
      <c r="B9" s="7">
        <v>0.77820148374124665</v>
      </c>
      <c r="C9" s="7">
        <v>0.78285556017172142</v>
      </c>
      <c r="D9" s="7">
        <v>0.78620923913043483</v>
      </c>
      <c r="E9" s="7">
        <v>0.7889693070633963</v>
      </c>
      <c r="F9" s="7">
        <v>0.79093586825545592</v>
      </c>
      <c r="G9" s="7">
        <v>0.7933411456538223</v>
      </c>
      <c r="H9" s="7">
        <v>0.79804101190895638</v>
      </c>
      <c r="I9" s="7">
        <v>0.81771058315334777</v>
      </c>
      <c r="J9" s="7">
        <v>0.79702678834265528</v>
      </c>
      <c r="K9" s="7">
        <v>0.79917458913700345</v>
      </c>
      <c r="L9" s="7">
        <v>0.79986726642577977</v>
      </c>
      <c r="M9" s="7">
        <v>0.7980586775653189</v>
      </c>
      <c r="N9" s="7">
        <v>0.80308182015481444</v>
      </c>
      <c r="O9" s="7">
        <v>0.80486934171069546</v>
      </c>
      <c r="P9" s="7">
        <f>P8/P5</f>
        <v>0.80853615520282185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118117</v>
      </c>
      <c r="C12" s="6">
        <v>117118</v>
      </c>
      <c r="D12" s="6">
        <v>117341</v>
      </c>
      <c r="E12" s="6">
        <v>120205</v>
      </c>
      <c r="F12" s="6">
        <v>118927</v>
      </c>
      <c r="G12" s="6">
        <v>104180</v>
      </c>
      <c r="H12" s="6">
        <v>98060</v>
      </c>
      <c r="I12" s="6">
        <v>100267</v>
      </c>
      <c r="J12" s="6">
        <v>103125</v>
      </c>
      <c r="K12" s="6">
        <v>108279</v>
      </c>
      <c r="L12" s="6">
        <v>111161</v>
      </c>
      <c r="M12" s="6">
        <v>115881</v>
      </c>
      <c r="N12" s="6">
        <v>119960</v>
      </c>
      <c r="O12" s="6">
        <v>123456</v>
      </c>
      <c r="P12" s="6">
        <f>SUM(Conn!P12,Main!P12,Mass!P12,NewH!P12,NewJ!P12,NewY!P12,RhIs!P12,Verm!P12)</f>
        <v>126494</v>
      </c>
    </row>
    <row r="13" spans="1:16" ht="11.25" x14ac:dyDescent="0.2">
      <c r="A13" s="2" t="s">
        <v>8</v>
      </c>
      <c r="B13" s="6">
        <v>85044.239999999991</v>
      </c>
      <c r="C13" s="6">
        <v>84324.959999999992</v>
      </c>
      <c r="D13" s="6">
        <v>84485.52</v>
      </c>
      <c r="E13" s="6">
        <v>86547.599999999991</v>
      </c>
      <c r="F13" s="6">
        <v>83248.899999999994</v>
      </c>
      <c r="G13" s="6">
        <v>72926</v>
      </c>
      <c r="H13" s="6">
        <v>68642</v>
      </c>
      <c r="I13" s="6">
        <v>70186.899999999994</v>
      </c>
      <c r="J13" s="6">
        <v>72187.5</v>
      </c>
      <c r="K13" s="6">
        <v>75795.299999999988</v>
      </c>
      <c r="L13" s="6">
        <v>77812.7</v>
      </c>
      <c r="M13" s="6">
        <v>81116.7</v>
      </c>
      <c r="N13" s="6">
        <v>83972</v>
      </c>
      <c r="O13" s="6">
        <v>86419.199999999997</v>
      </c>
      <c r="P13" s="6">
        <f>P12*0.7</f>
        <v>88545.799999999988</v>
      </c>
    </row>
    <row r="14" spans="1:16" ht="11.25" x14ac:dyDescent="0.2">
      <c r="A14" s="2" t="s">
        <v>3</v>
      </c>
      <c r="B14" s="6">
        <v>45540</v>
      </c>
      <c r="C14" s="6">
        <v>42392</v>
      </c>
      <c r="D14" s="6">
        <v>41244</v>
      </c>
      <c r="E14" s="6">
        <v>43794</v>
      </c>
      <c r="F14" s="6">
        <v>44967</v>
      </c>
      <c r="G14" s="6">
        <v>39348</v>
      </c>
      <c r="H14" s="6">
        <v>35783</v>
      </c>
      <c r="I14" s="6">
        <v>38363</v>
      </c>
      <c r="J14" s="6">
        <v>36931</v>
      </c>
      <c r="K14" s="6">
        <v>38409.479166666664</v>
      </c>
      <c r="L14" s="6">
        <v>41188.395833333328</v>
      </c>
      <c r="M14" s="6">
        <v>42058.354166666657</v>
      </c>
      <c r="N14" s="6">
        <v>43616.875</v>
      </c>
      <c r="O14" s="6">
        <v>44842.562500000022</v>
      </c>
      <c r="P14" s="6">
        <f>Data!$H$2</f>
        <v>46199.770833333336</v>
      </c>
    </row>
    <row r="15" spans="1:16" ht="11.25" x14ac:dyDescent="0.2">
      <c r="A15" s="2" t="s">
        <v>4</v>
      </c>
      <c r="B15" s="7">
        <v>0.53548600116833311</v>
      </c>
      <c r="C15" s="7">
        <v>0.50272185127630065</v>
      </c>
      <c r="D15" s="7">
        <v>0.48817832925689514</v>
      </c>
      <c r="E15" s="7">
        <v>0.50601056528430599</v>
      </c>
      <c r="F15" s="7">
        <v>0.54015128127819112</v>
      </c>
      <c r="G15" s="7">
        <v>0.53956065052244739</v>
      </c>
      <c r="H15" s="7">
        <v>0.52129891320182975</v>
      </c>
      <c r="I15" s="7">
        <v>0.54658347925325101</v>
      </c>
      <c r="J15" s="7">
        <v>0.51159826839826839</v>
      </c>
      <c r="K15" s="7">
        <v>0.50675278238448385</v>
      </c>
      <c r="L15" s="7">
        <v>0.52932742127356236</v>
      </c>
      <c r="M15" s="7">
        <v>0.5184919278849689</v>
      </c>
      <c r="N15" s="7">
        <v>0.51942165245558047</v>
      </c>
      <c r="O15" s="7">
        <v>0.51889582986188276</v>
      </c>
      <c r="P15" s="7">
        <f>P14/P13</f>
        <v>0.52176129001413218</v>
      </c>
    </row>
    <row r="16" spans="1:16" ht="11.25" x14ac:dyDescent="0.2">
      <c r="A16" s="2" t="s">
        <v>5</v>
      </c>
      <c r="B16" s="6">
        <v>39504.239999999991</v>
      </c>
      <c r="C16" s="6">
        <v>41932.959999999992</v>
      </c>
      <c r="D16" s="6">
        <v>43241.520000000004</v>
      </c>
      <c r="E16" s="6">
        <v>42753.599999999991</v>
      </c>
      <c r="F16" s="6">
        <v>38281.899999999994</v>
      </c>
      <c r="G16" s="6">
        <v>33578</v>
      </c>
      <c r="H16" s="6">
        <v>32859</v>
      </c>
      <c r="I16" s="6">
        <v>31823.899999999994</v>
      </c>
      <c r="J16" s="6">
        <v>35256.5</v>
      </c>
      <c r="K16" s="6">
        <v>37385.820833333317</v>
      </c>
      <c r="L16" s="6">
        <v>36624.304166666669</v>
      </c>
      <c r="M16" s="6">
        <v>39058.345833333333</v>
      </c>
      <c r="N16" s="6">
        <v>40355.124999999993</v>
      </c>
      <c r="O16" s="6">
        <v>41576.637499999975</v>
      </c>
      <c r="P16" s="6">
        <f>P13-P14</f>
        <v>42346.029166666653</v>
      </c>
    </row>
    <row r="17" spans="1:16" ht="11.25" x14ac:dyDescent="0.2">
      <c r="A17" s="2" t="s">
        <v>6</v>
      </c>
      <c r="B17" s="7">
        <v>0.46451399883166683</v>
      </c>
      <c r="C17" s="7">
        <v>0.4972781487236993</v>
      </c>
      <c r="D17" s="7">
        <v>0.51182167074310492</v>
      </c>
      <c r="E17" s="7">
        <v>0.49398943471569395</v>
      </c>
      <c r="F17" s="7">
        <v>0.45984871872180888</v>
      </c>
      <c r="G17" s="7">
        <v>0.46043934947755261</v>
      </c>
      <c r="H17" s="7">
        <v>0.47870108679817019</v>
      </c>
      <c r="I17" s="7">
        <v>0.45341652074674899</v>
      </c>
      <c r="J17" s="7">
        <v>0.48840173160173161</v>
      </c>
      <c r="K17" s="7">
        <v>0.49324721761551604</v>
      </c>
      <c r="L17" s="7">
        <v>0.47067257872643758</v>
      </c>
      <c r="M17" s="7">
        <v>0.48150807211503099</v>
      </c>
      <c r="N17" s="7">
        <v>0.48057834754441947</v>
      </c>
      <c r="O17" s="7">
        <v>0.48110417013811718</v>
      </c>
      <c r="P17" s="7">
        <f>P16/P13</f>
        <v>0.47823870998586787</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6357572</v>
      </c>
      <c r="C20" s="6">
        <v>6378419</v>
      </c>
      <c r="D20" s="6">
        <v>6582414</v>
      </c>
      <c r="E20" s="6">
        <v>7070697</v>
      </c>
      <c r="F20" s="6">
        <v>7366525</v>
      </c>
      <c r="G20" s="6">
        <v>6466235</v>
      </c>
      <c r="H20" s="6">
        <v>6093965</v>
      </c>
      <c r="I20" s="6">
        <v>6392826</v>
      </c>
      <c r="J20" s="6">
        <v>6661338</v>
      </c>
      <c r="K20" s="6">
        <v>7127510</v>
      </c>
      <c r="L20" s="6">
        <v>7392966</v>
      </c>
      <c r="M20" s="6">
        <v>7930789</v>
      </c>
      <c r="N20" s="6">
        <v>8415228</v>
      </c>
      <c r="O20" s="6">
        <v>8833817</v>
      </c>
      <c r="P20" s="6">
        <f>SUM(Conn!P20,Main!P20,Mass!P20,NewH!P20,NewJ!P20,NewY!P20,RhIs!P20,Verm!P20)</f>
        <v>9373455</v>
      </c>
    </row>
    <row r="21" spans="1:16" ht="11.25" x14ac:dyDescent="0.2">
      <c r="A21" s="2" t="s">
        <v>8</v>
      </c>
      <c r="B21" s="6">
        <v>4259573.24</v>
      </c>
      <c r="C21" s="6">
        <v>4273540.7300000004</v>
      </c>
      <c r="D21" s="6">
        <v>4410217.38</v>
      </c>
      <c r="E21" s="6">
        <v>4737366.99</v>
      </c>
      <c r="F21" s="6">
        <v>4714576</v>
      </c>
      <c r="G21" s="6">
        <v>4138390.4</v>
      </c>
      <c r="H21" s="6">
        <v>3900137.6</v>
      </c>
      <c r="I21" s="6">
        <v>4091408.64</v>
      </c>
      <c r="J21" s="6">
        <v>4263256.32</v>
      </c>
      <c r="K21" s="6">
        <v>4561606.4000000004</v>
      </c>
      <c r="L21" s="6">
        <v>4731498.24</v>
      </c>
      <c r="M21" s="6">
        <v>5075704.96</v>
      </c>
      <c r="N21" s="6">
        <v>5385745.9199999999</v>
      </c>
      <c r="O21" s="6">
        <v>5653642.8799999999</v>
      </c>
      <c r="P21" s="6">
        <f>P20*0.64</f>
        <v>5999011.2000000002</v>
      </c>
    </row>
    <row r="22" spans="1:16" ht="11.25" x14ac:dyDescent="0.2">
      <c r="A22" s="2" t="s">
        <v>3</v>
      </c>
      <c r="B22" s="6">
        <v>2548361</v>
      </c>
      <c r="C22" s="6">
        <v>2515781</v>
      </c>
      <c r="D22" s="6">
        <v>2541980</v>
      </c>
      <c r="E22" s="6">
        <v>2810940</v>
      </c>
      <c r="F22" s="6">
        <v>2863117</v>
      </c>
      <c r="G22" s="6">
        <v>2505675</v>
      </c>
      <c r="H22" s="6">
        <v>2311620</v>
      </c>
      <c r="I22" s="6">
        <v>2389229</v>
      </c>
      <c r="J22" s="6">
        <v>2438112</v>
      </c>
      <c r="K22" s="6">
        <v>2668036.3042199998</v>
      </c>
      <c r="L22" s="6">
        <v>2810313.1923000002</v>
      </c>
      <c r="M22" s="6">
        <v>3031695.8739099992</v>
      </c>
      <c r="N22" s="6">
        <v>3181782.0587700009</v>
      </c>
      <c r="O22" s="6">
        <v>3317460.6389800007</v>
      </c>
      <c r="P22" s="6">
        <f>Data!$I$2</f>
        <v>3493412.9134299997</v>
      </c>
    </row>
    <row r="23" spans="1:16" ht="11.25" x14ac:dyDescent="0.2">
      <c r="A23" s="2" t="s">
        <v>4</v>
      </c>
      <c r="B23" s="7">
        <v>0.59826674091886256</v>
      </c>
      <c r="C23" s="7">
        <v>0.58868773201092195</v>
      </c>
      <c r="D23" s="7">
        <v>0.57638428698042998</v>
      </c>
      <c r="E23" s="7">
        <v>0.59335491760160208</v>
      </c>
      <c r="F23" s="7">
        <v>0.60729045411506777</v>
      </c>
      <c r="G23" s="7">
        <v>0.60547090965608275</v>
      </c>
      <c r="H23" s="7">
        <v>0.59270216517489027</v>
      </c>
      <c r="I23" s="7">
        <v>0.58396244673326003</v>
      </c>
      <c r="J23" s="7">
        <v>0.57188961136636507</v>
      </c>
      <c r="K23" s="7">
        <v>0.58488963541878569</v>
      </c>
      <c r="L23" s="7">
        <v>0.59395841438588382</v>
      </c>
      <c r="M23" s="7">
        <v>0.59729552797134988</v>
      </c>
      <c r="N23" s="7">
        <v>0.59077834454730482</v>
      </c>
      <c r="O23" s="7">
        <v>0.5867828423892244</v>
      </c>
      <c r="P23" s="7">
        <f>P22/P21</f>
        <v>0.58233145379525209</v>
      </c>
    </row>
    <row r="24" spans="1:16" ht="11.25" x14ac:dyDescent="0.2">
      <c r="A24" s="2" t="s">
        <v>5</v>
      </c>
      <c r="B24" s="6">
        <v>1711212.2400000002</v>
      </c>
      <c r="C24" s="6">
        <v>1757759.7300000004</v>
      </c>
      <c r="D24" s="6">
        <v>1868237.38</v>
      </c>
      <c r="E24" s="6">
        <v>1926426.9900000002</v>
      </c>
      <c r="F24" s="6">
        <v>1851459</v>
      </c>
      <c r="G24" s="6">
        <v>1632715.4</v>
      </c>
      <c r="H24" s="6">
        <v>1588517.6</v>
      </c>
      <c r="I24" s="6">
        <v>1702179.6400000001</v>
      </c>
      <c r="J24" s="6">
        <v>1825144.3200000003</v>
      </c>
      <c r="K24" s="6">
        <v>1893570.0957800006</v>
      </c>
      <c r="L24" s="6">
        <v>1921185.0477</v>
      </c>
      <c r="M24" s="6">
        <v>2044009.0860900008</v>
      </c>
      <c r="N24" s="6">
        <v>2203963.861229999</v>
      </c>
      <c r="O24" s="6">
        <v>2336182.2410199991</v>
      </c>
      <c r="P24" s="6">
        <f>P21-P22</f>
        <v>2505598.2865700005</v>
      </c>
    </row>
    <row r="25" spans="1:16" ht="11.25" x14ac:dyDescent="0.2">
      <c r="A25" s="2" t="s">
        <v>6</v>
      </c>
      <c r="B25" s="7">
        <v>0.40173325908113744</v>
      </c>
      <c r="C25" s="7">
        <v>0.41131226798907805</v>
      </c>
      <c r="D25" s="7">
        <v>0.42361571301957002</v>
      </c>
      <c r="E25" s="7">
        <v>0.40664508239839786</v>
      </c>
      <c r="F25" s="7">
        <v>0.39270954588493218</v>
      </c>
      <c r="G25" s="7">
        <v>0.39452909034391725</v>
      </c>
      <c r="H25" s="7">
        <v>0.40729783482510978</v>
      </c>
      <c r="I25" s="7">
        <v>0.41603755326673997</v>
      </c>
      <c r="J25" s="7">
        <v>0.42811038863363493</v>
      </c>
      <c r="K25" s="7">
        <v>0.41511036458121431</v>
      </c>
      <c r="L25" s="7">
        <v>0.40604158561411613</v>
      </c>
      <c r="M25" s="7">
        <v>0.40270447202865017</v>
      </c>
      <c r="N25" s="7">
        <v>0.40922165545269523</v>
      </c>
      <c r="O25" s="7">
        <v>0.4132171576107756</v>
      </c>
      <c r="P25" s="7">
        <f>P24/P21</f>
        <v>0.41766854620474791</v>
      </c>
    </row>
    <row r="26" spans="1:16" x14ac:dyDescent="0.2">
      <c r="C26" s="8"/>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249977111117893"/>
    <outlinePr summaryBelow="0" summaryRight="0"/>
    <pageSetUpPr autoPageBreaks="0"/>
  </sheetPr>
  <dimension ref="A1:P25"/>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30</v>
      </c>
      <c r="L1" s="26"/>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6600</v>
      </c>
      <c r="C5" s="6">
        <v>6804</v>
      </c>
      <c r="D5" s="6">
        <v>7118</v>
      </c>
      <c r="E5" s="6">
        <v>7192</v>
      </c>
      <c r="F5" s="6">
        <v>7156</v>
      </c>
      <c r="G5" s="6">
        <v>6938</v>
      </c>
      <c r="H5" s="6">
        <v>6672</v>
      </c>
      <c r="I5" s="6">
        <v>6453</v>
      </c>
      <c r="J5" s="6">
        <v>6366</v>
      </c>
      <c r="K5" s="6">
        <v>6201</v>
      </c>
      <c r="L5" s="6">
        <v>6185</v>
      </c>
      <c r="M5" s="6">
        <v>6219</v>
      </c>
      <c r="N5" s="6">
        <v>6252</v>
      </c>
      <c r="O5" s="6">
        <v>6338</v>
      </c>
      <c r="P5" s="6">
        <f>SUM(Arka!P5,Tenn!P5,NoCa!P5,SoCa!P5)</f>
        <v>6537</v>
      </c>
    </row>
    <row r="6" spans="1:16" ht="11.25" x14ac:dyDescent="0.2">
      <c r="A6" s="2" t="s">
        <v>3</v>
      </c>
      <c r="B6" s="6">
        <v>370</v>
      </c>
      <c r="C6" s="6">
        <v>353</v>
      </c>
      <c r="D6" s="6">
        <v>362</v>
      </c>
      <c r="E6" s="6">
        <v>381</v>
      </c>
      <c r="F6" s="6">
        <v>365</v>
      </c>
      <c r="G6" s="6">
        <v>336</v>
      </c>
      <c r="H6" s="6">
        <v>355</v>
      </c>
      <c r="I6" s="6">
        <v>353</v>
      </c>
      <c r="J6" s="6">
        <v>348</v>
      </c>
      <c r="K6" s="6">
        <v>350</v>
      </c>
      <c r="L6" s="6">
        <v>342</v>
      </c>
      <c r="M6" s="6">
        <v>339</v>
      </c>
      <c r="N6" s="6">
        <v>342</v>
      </c>
      <c r="O6" s="6">
        <v>360</v>
      </c>
      <c r="P6" s="6">
        <f>Data!$G$24</f>
        <v>379</v>
      </c>
    </row>
    <row r="7" spans="1:16" ht="11.25" x14ac:dyDescent="0.2">
      <c r="A7" s="2" t="s">
        <v>4</v>
      </c>
      <c r="B7" s="7">
        <v>5.6060606060606061E-2</v>
      </c>
      <c r="C7" s="7">
        <v>5.1881246325690772E-2</v>
      </c>
      <c r="D7" s="7">
        <v>5.0856982298398426E-2</v>
      </c>
      <c r="E7" s="7">
        <v>5.2975528364849832E-2</v>
      </c>
      <c r="F7" s="7">
        <v>5.1006148686416994E-2</v>
      </c>
      <c r="G7" s="7">
        <v>4.8428942058230035E-2</v>
      </c>
      <c r="H7" s="7">
        <v>5.3207434052757796E-2</v>
      </c>
      <c r="I7" s="7">
        <v>5.4703238803657211E-2</v>
      </c>
      <c r="J7" s="7">
        <v>5.4665409990574933E-2</v>
      </c>
      <c r="K7" s="7">
        <v>5.6442509272697949E-2</v>
      </c>
      <c r="L7" s="7">
        <v>5.5295068714632176E-2</v>
      </c>
      <c r="M7" s="7">
        <v>5.4510371442354079E-2</v>
      </c>
      <c r="N7" s="7">
        <v>5.4702495201535507E-2</v>
      </c>
      <c r="O7" s="7">
        <v>5.6800252445566426E-2</v>
      </c>
      <c r="P7" s="7">
        <f>P6/P5</f>
        <v>5.797766559583907E-2</v>
      </c>
    </row>
    <row r="8" spans="1:16" ht="11.25" x14ac:dyDescent="0.2">
      <c r="A8" s="2" t="s">
        <v>5</v>
      </c>
      <c r="B8" s="6">
        <v>6230</v>
      </c>
      <c r="C8" s="6">
        <v>6451</v>
      </c>
      <c r="D8" s="6">
        <v>6756</v>
      </c>
      <c r="E8" s="6">
        <v>6811</v>
      </c>
      <c r="F8" s="6">
        <v>6791</v>
      </c>
      <c r="G8" s="6">
        <v>6602</v>
      </c>
      <c r="H8" s="6">
        <v>6317</v>
      </c>
      <c r="I8" s="6">
        <v>6100</v>
      </c>
      <c r="J8" s="6">
        <v>6018</v>
      </c>
      <c r="K8" s="6">
        <v>5851</v>
      </c>
      <c r="L8" s="6">
        <v>5843</v>
      </c>
      <c r="M8" s="6">
        <v>5880</v>
      </c>
      <c r="N8" s="6">
        <v>5910</v>
      </c>
      <c r="O8" s="6">
        <v>5978</v>
      </c>
      <c r="P8" s="6">
        <f>P5-P6</f>
        <v>6158</v>
      </c>
    </row>
    <row r="9" spans="1:16" ht="11.25" x14ac:dyDescent="0.2">
      <c r="A9" s="2" t="s">
        <v>6</v>
      </c>
      <c r="B9" s="7">
        <v>0.94393939393939397</v>
      </c>
      <c r="C9" s="7">
        <v>0.9481187536743092</v>
      </c>
      <c r="D9" s="7">
        <v>0.94914301770160159</v>
      </c>
      <c r="E9" s="7">
        <v>0.94702447163515013</v>
      </c>
      <c r="F9" s="7">
        <v>0.94899385131358305</v>
      </c>
      <c r="G9" s="7">
        <v>0.95157105794176999</v>
      </c>
      <c r="H9" s="7">
        <v>0.94679256594724226</v>
      </c>
      <c r="I9" s="7">
        <v>0.94529676119634276</v>
      </c>
      <c r="J9" s="7">
        <v>0.9453345900094251</v>
      </c>
      <c r="K9" s="7">
        <v>0.943557490727302</v>
      </c>
      <c r="L9" s="7">
        <v>0.94470493128536781</v>
      </c>
      <c r="M9" s="7">
        <v>0.94548962855764596</v>
      </c>
      <c r="N9" s="7">
        <v>0.94529750479846453</v>
      </c>
      <c r="O9" s="7">
        <v>0.94319974755443359</v>
      </c>
      <c r="P9" s="7">
        <f>P8/P5</f>
        <v>0.94202233440416094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63975</v>
      </c>
      <c r="C12" s="6">
        <v>65932</v>
      </c>
      <c r="D12" s="6">
        <v>70005</v>
      </c>
      <c r="E12" s="6">
        <v>73144</v>
      </c>
      <c r="F12" s="6">
        <v>69963</v>
      </c>
      <c r="G12" s="6">
        <v>59468</v>
      </c>
      <c r="H12" s="6">
        <v>54641</v>
      </c>
      <c r="I12" s="6">
        <v>54657</v>
      </c>
      <c r="J12" s="6">
        <v>54451</v>
      </c>
      <c r="K12" s="6">
        <v>54908</v>
      </c>
      <c r="L12" s="6">
        <v>56169</v>
      </c>
      <c r="M12" s="6">
        <v>58790</v>
      </c>
      <c r="N12" s="6">
        <v>61684</v>
      </c>
      <c r="O12" s="6">
        <v>64045</v>
      </c>
      <c r="P12" s="6">
        <f>SUM(Arka!P12,Tenn!P12,NoCa!P12,SoCa!P12)</f>
        <v>66874</v>
      </c>
    </row>
    <row r="13" spans="1:16" ht="11.25" x14ac:dyDescent="0.2">
      <c r="A13" s="2" t="s">
        <v>8</v>
      </c>
      <c r="B13" s="6">
        <v>46062</v>
      </c>
      <c r="C13" s="6">
        <v>47471.040000000001</v>
      </c>
      <c r="D13" s="6">
        <v>50403.6</v>
      </c>
      <c r="E13" s="6">
        <v>52663.68</v>
      </c>
      <c r="F13" s="6">
        <v>48974.1</v>
      </c>
      <c r="G13" s="6">
        <v>41627.599999999999</v>
      </c>
      <c r="H13" s="6">
        <v>38248.699999999997</v>
      </c>
      <c r="I13" s="6">
        <v>38259.899999999994</v>
      </c>
      <c r="J13" s="6">
        <v>38115.699999999997</v>
      </c>
      <c r="K13" s="6">
        <v>38435.599999999999</v>
      </c>
      <c r="L13" s="6">
        <v>39318.299999999996</v>
      </c>
      <c r="M13" s="6">
        <v>41153</v>
      </c>
      <c r="N13" s="6">
        <v>43178.799999999996</v>
      </c>
      <c r="O13" s="6">
        <v>44831.5</v>
      </c>
      <c r="P13" s="6">
        <f>P12*0.7</f>
        <v>46811.799999999996</v>
      </c>
    </row>
    <row r="14" spans="1:16" ht="11.25" x14ac:dyDescent="0.2">
      <c r="A14" s="2" t="s">
        <v>3</v>
      </c>
      <c r="B14" s="6">
        <v>4223</v>
      </c>
      <c r="C14" s="6">
        <v>4267</v>
      </c>
      <c r="D14" s="6">
        <v>4618</v>
      </c>
      <c r="E14" s="6">
        <v>4889</v>
      </c>
      <c r="F14" s="6">
        <v>5152</v>
      </c>
      <c r="G14" s="6">
        <v>4009</v>
      </c>
      <c r="H14" s="6">
        <v>4721</v>
      </c>
      <c r="I14" s="6">
        <v>5236</v>
      </c>
      <c r="J14" s="6">
        <v>4777</v>
      </c>
      <c r="K14" s="6">
        <v>4824.333333333333</v>
      </c>
      <c r="L14" s="6">
        <v>5566.333333333333</v>
      </c>
      <c r="M14" s="6">
        <v>6587.666666666667</v>
      </c>
      <c r="N14" s="6">
        <v>6138.25</v>
      </c>
      <c r="O14" s="6">
        <v>6383.8333333333339</v>
      </c>
      <c r="P14" s="6">
        <f>Data!$H$24</f>
        <v>6705.2500000000009</v>
      </c>
    </row>
    <row r="15" spans="1:16" ht="11.25" x14ac:dyDescent="0.2">
      <c r="A15" s="2" t="s">
        <v>4</v>
      </c>
      <c r="B15" s="7">
        <v>9.1680778081715944E-2</v>
      </c>
      <c r="C15" s="7">
        <v>8.9886381254760797E-2</v>
      </c>
      <c r="D15" s="7">
        <v>9.1620439809854848E-2</v>
      </c>
      <c r="E15" s="7">
        <v>9.283437845589218E-2</v>
      </c>
      <c r="F15" s="7">
        <v>0.10519846204422338</v>
      </c>
      <c r="G15" s="7">
        <v>9.6306296783864556E-2</v>
      </c>
      <c r="H15" s="7">
        <v>0.12342903157492935</v>
      </c>
      <c r="I15" s="7">
        <v>0.13685346799129117</v>
      </c>
      <c r="J15" s="7">
        <v>0.12532893269702511</v>
      </c>
      <c r="K15" s="7">
        <v>0.12551731554426973</v>
      </c>
      <c r="L15" s="7">
        <v>0.14157105809084661</v>
      </c>
      <c r="M15" s="7">
        <v>0.16007743461392041</v>
      </c>
      <c r="N15" s="7">
        <v>0.1421588835261749</v>
      </c>
      <c r="O15" s="7">
        <v>0.14239615746368811</v>
      </c>
      <c r="P15" s="7">
        <f>P14/P13</f>
        <v>0.14323845697025112</v>
      </c>
    </row>
    <row r="16" spans="1:16" ht="11.25" x14ac:dyDescent="0.2">
      <c r="A16" s="2" t="s">
        <v>5</v>
      </c>
      <c r="B16" s="6">
        <v>41839</v>
      </c>
      <c r="C16" s="6">
        <v>43204.04</v>
      </c>
      <c r="D16" s="6">
        <v>45785.599999999999</v>
      </c>
      <c r="E16" s="6">
        <v>47774.68</v>
      </c>
      <c r="F16" s="6">
        <v>43822.1</v>
      </c>
      <c r="G16" s="6">
        <v>37618.6</v>
      </c>
      <c r="H16" s="6">
        <v>33527.699999999997</v>
      </c>
      <c r="I16" s="6">
        <v>33023.899999999994</v>
      </c>
      <c r="J16" s="6">
        <v>33338.699999999997</v>
      </c>
      <c r="K16" s="6">
        <v>33611.266666666663</v>
      </c>
      <c r="L16" s="6">
        <v>33751.96666666666</v>
      </c>
      <c r="M16" s="6">
        <v>34565.333333333336</v>
      </c>
      <c r="N16" s="6">
        <v>37040.549999999996</v>
      </c>
      <c r="O16" s="6">
        <v>38447.666666666664</v>
      </c>
      <c r="P16" s="6">
        <f>P13-P14</f>
        <v>40106.549999999996</v>
      </c>
    </row>
    <row r="17" spans="1:16" ht="11.25" x14ac:dyDescent="0.2">
      <c r="A17" s="2" t="s">
        <v>6</v>
      </c>
      <c r="B17" s="7">
        <v>0.90831922191828407</v>
      </c>
      <c r="C17" s="7">
        <v>0.91011361874523922</v>
      </c>
      <c r="D17" s="7">
        <v>0.9083795601901451</v>
      </c>
      <c r="E17" s="7">
        <v>0.90716562154410785</v>
      </c>
      <c r="F17" s="7">
        <v>0.89480153795577666</v>
      </c>
      <c r="G17" s="7">
        <v>0.9036937032161354</v>
      </c>
      <c r="H17" s="7">
        <v>0.87657096842507065</v>
      </c>
      <c r="I17" s="7">
        <v>0.86314653200870883</v>
      </c>
      <c r="J17" s="7">
        <v>0.87467106730297484</v>
      </c>
      <c r="K17" s="7">
        <v>0.87448268445573019</v>
      </c>
      <c r="L17" s="7">
        <v>0.85842894190915331</v>
      </c>
      <c r="M17" s="7">
        <v>0.83992256538607968</v>
      </c>
      <c r="N17" s="7">
        <v>0.8578411164738251</v>
      </c>
      <c r="O17" s="7">
        <v>0.85760384253631183</v>
      </c>
      <c r="P17" s="7">
        <f>P16/P13</f>
        <v>0.85676154302974894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2135708</v>
      </c>
      <c r="C20" s="6">
        <v>2250201</v>
      </c>
      <c r="D20" s="6">
        <v>2507512</v>
      </c>
      <c r="E20" s="6">
        <v>2783531</v>
      </c>
      <c r="F20" s="6">
        <v>2827812</v>
      </c>
      <c r="G20" s="6">
        <v>2421405</v>
      </c>
      <c r="H20" s="6">
        <v>2256870</v>
      </c>
      <c r="I20" s="6">
        <v>2301914</v>
      </c>
      <c r="J20" s="6">
        <v>2375605</v>
      </c>
      <c r="K20" s="6">
        <v>2439901</v>
      </c>
      <c r="L20" s="6">
        <v>2573694</v>
      </c>
      <c r="M20" s="6">
        <v>2748999</v>
      </c>
      <c r="N20" s="6">
        <v>2977582</v>
      </c>
      <c r="O20" s="6">
        <v>3257527</v>
      </c>
      <c r="P20" s="6">
        <f>SUM(Arka!P20,Tenn!P20,NoCa!P20,SoCa!P20)</f>
        <v>3447473</v>
      </c>
    </row>
    <row r="21" spans="1:16" ht="11.25" x14ac:dyDescent="0.2">
      <c r="A21" s="2" t="s">
        <v>8</v>
      </c>
      <c r="B21" s="6">
        <v>1430924.36</v>
      </c>
      <c r="C21" s="6">
        <v>1507634.6700000002</v>
      </c>
      <c r="D21" s="6">
        <v>1680033.04</v>
      </c>
      <c r="E21" s="6">
        <v>1864965.77</v>
      </c>
      <c r="F21" s="6">
        <v>1809799.68</v>
      </c>
      <c r="G21" s="6">
        <v>1549699.2</v>
      </c>
      <c r="H21" s="6">
        <v>1444396.8</v>
      </c>
      <c r="I21" s="6">
        <v>1473224.96</v>
      </c>
      <c r="J21" s="6">
        <v>1520387.2</v>
      </c>
      <c r="K21" s="6">
        <v>1561536.6400000001</v>
      </c>
      <c r="L21" s="6">
        <v>1647164.1600000001</v>
      </c>
      <c r="M21" s="6">
        <v>1759359.36</v>
      </c>
      <c r="N21" s="6">
        <v>1905652.48</v>
      </c>
      <c r="O21" s="6">
        <v>2084817.28</v>
      </c>
      <c r="P21" s="6">
        <f>P20*0.64</f>
        <v>2206382.7200000002</v>
      </c>
    </row>
    <row r="22" spans="1:16" ht="11.25" x14ac:dyDescent="0.2">
      <c r="A22" s="2" t="s">
        <v>3</v>
      </c>
      <c r="B22" s="6">
        <v>163633</v>
      </c>
      <c r="C22" s="6">
        <v>169041</v>
      </c>
      <c r="D22" s="6">
        <v>185811</v>
      </c>
      <c r="E22" s="6">
        <v>210705</v>
      </c>
      <c r="F22" s="6">
        <v>240164</v>
      </c>
      <c r="G22" s="6">
        <v>184463</v>
      </c>
      <c r="H22" s="6">
        <v>230789</v>
      </c>
      <c r="I22" s="6">
        <v>260466</v>
      </c>
      <c r="J22" s="6">
        <v>260050</v>
      </c>
      <c r="K22" s="6">
        <v>264338.73449</v>
      </c>
      <c r="L22" s="6">
        <v>297076.66258999996</v>
      </c>
      <c r="M22" s="6">
        <v>334731.62164999999</v>
      </c>
      <c r="N22" s="6">
        <v>300080.87298999995</v>
      </c>
      <c r="O22" s="6">
        <v>319582.13308000006</v>
      </c>
      <c r="P22" s="6">
        <f>Data!$I$24</f>
        <v>339233.90435000003</v>
      </c>
    </row>
    <row r="23" spans="1:16" ht="11.25" x14ac:dyDescent="0.2">
      <c r="A23" s="2" t="s">
        <v>4</v>
      </c>
      <c r="B23" s="7">
        <v>0.11435475177737556</v>
      </c>
      <c r="C23" s="7">
        <v>0.11212331698368277</v>
      </c>
      <c r="D23" s="7">
        <v>0.1105996105886108</v>
      </c>
      <c r="E23" s="7">
        <v>0.1129806259125067</v>
      </c>
      <c r="F23" s="7">
        <v>0.13270197948095561</v>
      </c>
      <c r="G23" s="7">
        <v>0.1190314868846806</v>
      </c>
      <c r="H23" s="7">
        <v>0.15978227035673298</v>
      </c>
      <c r="I23" s="7">
        <v>0.1767998826194202</v>
      </c>
      <c r="J23" s="7">
        <v>0.17104195562814525</v>
      </c>
      <c r="K23" s="7">
        <v>0.1692811604407822</v>
      </c>
      <c r="L23" s="7">
        <v>0.18035643914811741</v>
      </c>
      <c r="M23" s="7">
        <v>0.19025767518581307</v>
      </c>
      <c r="N23" s="7">
        <v>0.15746883345173196</v>
      </c>
      <c r="O23" s="7">
        <v>0.15329023610165013</v>
      </c>
      <c r="P23" s="7">
        <f>P22/P21</f>
        <v>0.15375116079136081</v>
      </c>
    </row>
    <row r="24" spans="1:16" ht="11.25" x14ac:dyDescent="0.2">
      <c r="A24" s="2" t="s">
        <v>5</v>
      </c>
      <c r="B24" s="6">
        <v>1267291.3600000001</v>
      </c>
      <c r="C24" s="6">
        <v>1338593.6700000002</v>
      </c>
      <c r="D24" s="6">
        <v>1494222.04</v>
      </c>
      <c r="E24" s="6">
        <v>1654260.77</v>
      </c>
      <c r="F24" s="6">
        <v>1569635.68</v>
      </c>
      <c r="G24" s="6">
        <v>1365236.2</v>
      </c>
      <c r="H24" s="6">
        <v>1213607.8</v>
      </c>
      <c r="I24" s="6">
        <v>1212758.96</v>
      </c>
      <c r="J24" s="6">
        <v>1260337.2</v>
      </c>
      <c r="K24" s="6">
        <v>1297197.9055100002</v>
      </c>
      <c r="L24" s="6">
        <v>1350087.4974100003</v>
      </c>
      <c r="M24" s="6">
        <v>1424627.7383500002</v>
      </c>
      <c r="N24" s="6">
        <v>1605571.6070099999</v>
      </c>
      <c r="O24" s="6">
        <v>1765235.14692</v>
      </c>
      <c r="P24" s="6">
        <f>P21-P22</f>
        <v>1867148.8156500002</v>
      </c>
    </row>
    <row r="25" spans="1:16" ht="11.25" x14ac:dyDescent="0.2">
      <c r="A25" s="2" t="s">
        <v>6</v>
      </c>
      <c r="B25" s="7">
        <v>0.88564524822262447</v>
      </c>
      <c r="C25" s="7">
        <v>0.88787668301631717</v>
      </c>
      <c r="D25" s="7">
        <v>0.88940038941138921</v>
      </c>
      <c r="E25" s="7">
        <v>0.88701937408749332</v>
      </c>
      <c r="F25" s="7">
        <v>0.86729802051904437</v>
      </c>
      <c r="G25" s="7">
        <v>0.88096851311531943</v>
      </c>
      <c r="H25" s="7">
        <v>0.84021772964326702</v>
      </c>
      <c r="I25" s="7">
        <v>0.82320011738057985</v>
      </c>
      <c r="J25" s="7">
        <v>0.82895804437185472</v>
      </c>
      <c r="K25" s="7">
        <v>0.83071883955921777</v>
      </c>
      <c r="L25" s="7">
        <v>0.81964356085188261</v>
      </c>
      <c r="M25" s="7">
        <v>0.80974232481418695</v>
      </c>
      <c r="N25" s="7">
        <v>0.84253116654826798</v>
      </c>
      <c r="O25" s="7">
        <v>0.84670976389834984</v>
      </c>
      <c r="P25" s="7">
        <f>P24/P21</f>
        <v>0.84624883920863925</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outlinePr summaryBelow="0" summaryRight="0"/>
    <pageSetUpPr autoPageBreaks="0"/>
  </sheetPr>
  <dimension ref="A1:P26"/>
  <sheetViews>
    <sheetView showOutlineSymbols="0" workbookViewId="0">
      <selection activeCell="P25" sqref="P2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31</v>
      </c>
      <c r="L1" s="26"/>
    </row>
    <row r="2" spans="1:16" ht="11.25" x14ac:dyDescent="0.2">
      <c r="B2" s="19">
        <v>2004</v>
      </c>
      <c r="C2" s="16">
        <v>2005</v>
      </c>
      <c r="D2" s="16">
        <v>2006</v>
      </c>
      <c r="E2" s="16">
        <v>2007</v>
      </c>
      <c r="F2" s="16">
        <v>2008</v>
      </c>
      <c r="G2" s="16">
        <v>2009</v>
      </c>
      <c r="H2" s="19">
        <v>2010</v>
      </c>
      <c r="I2" s="16">
        <v>2011</v>
      </c>
      <c r="J2" s="16">
        <v>2012</v>
      </c>
      <c r="K2" s="16">
        <v>2013</v>
      </c>
      <c r="L2" s="16">
        <v>2014</v>
      </c>
      <c r="M2" s="16">
        <v>2015</v>
      </c>
      <c r="N2" s="16">
        <v>2016</v>
      </c>
      <c r="O2" s="16">
        <v>2017</v>
      </c>
      <c r="P2" s="16">
        <v>2018</v>
      </c>
    </row>
    <row r="3" spans="1:16" x14ac:dyDescent="0.2">
      <c r="A3" s="1"/>
      <c r="B3"/>
      <c r="M3" s="107"/>
      <c r="N3" s="107"/>
      <c r="O3" s="107"/>
      <c r="P3" s="107"/>
    </row>
    <row r="4" spans="1:16" x14ac:dyDescent="0.2">
      <c r="A4" s="4" t="s">
        <v>137</v>
      </c>
      <c r="B4"/>
      <c r="M4" s="107"/>
      <c r="N4" s="107"/>
      <c r="O4" s="107"/>
      <c r="P4" s="107"/>
    </row>
    <row r="5" spans="1:16" ht="11.25" x14ac:dyDescent="0.2">
      <c r="A5" s="2" t="s">
        <v>2</v>
      </c>
      <c r="B5" s="5">
        <v>1330</v>
      </c>
      <c r="C5" s="5">
        <v>1303</v>
      </c>
      <c r="D5" s="5">
        <v>1269</v>
      </c>
      <c r="E5" s="5">
        <v>1298</v>
      </c>
      <c r="F5" s="5">
        <v>1344</v>
      </c>
      <c r="G5" s="5">
        <v>1348</v>
      </c>
      <c r="H5" s="5">
        <v>1218</v>
      </c>
      <c r="I5" s="5">
        <v>1184</v>
      </c>
      <c r="J5" s="5">
        <v>1168</v>
      </c>
      <c r="K5" s="5">
        <v>1162</v>
      </c>
      <c r="L5" s="5">
        <v>1154</v>
      </c>
      <c r="M5" s="5">
        <v>1145</v>
      </c>
      <c r="N5" s="5">
        <v>1176</v>
      </c>
      <c r="O5" s="5">
        <v>1194</v>
      </c>
      <c r="P5" s="5">
        <v>1205</v>
      </c>
    </row>
    <row r="6" spans="1:16" ht="11.25" x14ac:dyDescent="0.2">
      <c r="A6" s="2" t="s">
        <v>3</v>
      </c>
      <c r="B6" s="2">
        <v>108</v>
      </c>
      <c r="C6" s="2">
        <v>88</v>
      </c>
      <c r="D6" s="2">
        <v>93</v>
      </c>
      <c r="E6" s="2">
        <v>86</v>
      </c>
      <c r="F6" s="2">
        <v>98</v>
      </c>
      <c r="G6" s="2">
        <v>80</v>
      </c>
      <c r="H6" s="2">
        <v>80</v>
      </c>
      <c r="I6" s="2">
        <v>83</v>
      </c>
      <c r="J6" s="2">
        <v>90</v>
      </c>
      <c r="K6" s="2">
        <v>96</v>
      </c>
      <c r="L6" s="5">
        <v>81</v>
      </c>
      <c r="M6" s="5">
        <v>84</v>
      </c>
      <c r="N6" s="5">
        <v>94</v>
      </c>
      <c r="O6" s="5">
        <v>104</v>
      </c>
      <c r="P6" s="5">
        <f>Data!$B$2</f>
        <v>96</v>
      </c>
    </row>
    <row r="7" spans="1:16" ht="11.25" x14ac:dyDescent="0.2">
      <c r="A7" s="2" t="s">
        <v>4</v>
      </c>
      <c r="B7" s="7">
        <v>8.1203007518796999E-2</v>
      </c>
      <c r="C7" s="7">
        <v>6.7536454336147356E-2</v>
      </c>
      <c r="D7" s="7">
        <v>7.328605200945626E-2</v>
      </c>
      <c r="E7" s="7">
        <v>6.6255778120184905E-2</v>
      </c>
      <c r="F7" s="7">
        <v>7.2916666666666671E-2</v>
      </c>
      <c r="G7" s="7">
        <v>5.9347181008902079E-2</v>
      </c>
      <c r="H7" s="7">
        <v>6.5681444991789822E-2</v>
      </c>
      <c r="I7" s="7">
        <v>7.0101351351351357E-2</v>
      </c>
      <c r="J7" s="7">
        <v>7.7054794520547948E-2</v>
      </c>
      <c r="K7" s="7">
        <v>8.2616179001721177E-2</v>
      </c>
      <c r="L7" s="7">
        <v>7.0190641247833627E-2</v>
      </c>
      <c r="M7" s="7">
        <v>7.3362445414847155E-2</v>
      </c>
      <c r="N7" s="7">
        <v>7.9931972789115652E-2</v>
      </c>
      <c r="O7" s="7">
        <v>8.7102177554438859E-2</v>
      </c>
      <c r="P7" s="7">
        <f>IF(P6/P5&gt;1,1,P6/P5)</f>
        <v>7.9668049792531115E-2</v>
      </c>
    </row>
    <row r="8" spans="1:16" ht="11.25" x14ac:dyDescent="0.2">
      <c r="A8" s="2" t="s">
        <v>5</v>
      </c>
      <c r="B8" s="6">
        <v>1222</v>
      </c>
      <c r="C8" s="6">
        <v>1215</v>
      </c>
      <c r="D8" s="6">
        <v>1176</v>
      </c>
      <c r="E8" s="6">
        <v>1212</v>
      </c>
      <c r="F8" s="6">
        <v>1246</v>
      </c>
      <c r="G8" s="6">
        <v>1268</v>
      </c>
      <c r="H8" s="6">
        <v>1138</v>
      </c>
      <c r="I8" s="6">
        <v>1101</v>
      </c>
      <c r="J8" s="6">
        <v>1078</v>
      </c>
      <c r="K8" s="6">
        <v>1066</v>
      </c>
      <c r="L8" s="6">
        <v>1073</v>
      </c>
      <c r="M8" s="6">
        <v>1061</v>
      </c>
      <c r="N8" s="6">
        <v>1082</v>
      </c>
      <c r="O8" s="6">
        <v>1090</v>
      </c>
      <c r="P8" s="6">
        <f>IF(P5-P6&lt;0,0,P5-P6)</f>
        <v>1109</v>
      </c>
    </row>
    <row r="9" spans="1:16" ht="11.25" x14ac:dyDescent="0.2">
      <c r="A9" s="2" t="s">
        <v>6</v>
      </c>
      <c r="B9" s="7">
        <v>0.91879699248120306</v>
      </c>
      <c r="C9" s="7">
        <v>0.9324635456638527</v>
      </c>
      <c r="D9" s="7">
        <v>0.92671394799054374</v>
      </c>
      <c r="E9" s="7">
        <v>0.9337442218798151</v>
      </c>
      <c r="F9" s="7">
        <v>0.92708333333333337</v>
      </c>
      <c r="G9" s="7">
        <v>0.94065281899109787</v>
      </c>
      <c r="H9" s="7">
        <v>0.93431855500821015</v>
      </c>
      <c r="I9" s="7">
        <v>0.92989864864864868</v>
      </c>
      <c r="J9" s="7">
        <v>0.92294520547945202</v>
      </c>
      <c r="K9" s="7">
        <v>0.91738382099827886</v>
      </c>
      <c r="L9" s="7">
        <v>0.92980935875216641</v>
      </c>
      <c r="M9" s="7">
        <v>0.92663755458515285</v>
      </c>
      <c r="N9" s="7">
        <v>0.92006802721088432</v>
      </c>
      <c r="O9" s="7">
        <v>0.91289782244556117</v>
      </c>
      <c r="P9" s="7">
        <f>P8/P5</f>
        <v>0.92033195020746883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15133</v>
      </c>
      <c r="C12" s="5">
        <v>14786</v>
      </c>
      <c r="D12" s="5">
        <v>15036</v>
      </c>
      <c r="E12" s="5">
        <v>15629</v>
      </c>
      <c r="F12" s="5">
        <v>15879</v>
      </c>
      <c r="G12" s="5">
        <v>13088</v>
      </c>
      <c r="H12" s="5">
        <v>12739</v>
      </c>
      <c r="I12" s="5">
        <v>12002</v>
      </c>
      <c r="J12" s="5">
        <v>11467</v>
      </c>
      <c r="K12" s="5">
        <v>11473</v>
      </c>
      <c r="L12" s="5">
        <v>11500</v>
      </c>
      <c r="M12" s="5">
        <v>11501</v>
      </c>
      <c r="N12" s="5">
        <v>11807</v>
      </c>
      <c r="O12" s="5">
        <v>11981</v>
      </c>
      <c r="P12" s="5">
        <v>12563</v>
      </c>
    </row>
    <row r="13" spans="1:16" ht="11.25" x14ac:dyDescent="0.2">
      <c r="A13" s="2" t="s">
        <v>8</v>
      </c>
      <c r="B13" s="6">
        <v>10895.76</v>
      </c>
      <c r="C13" s="6">
        <v>10645.92</v>
      </c>
      <c r="D13" s="6">
        <v>10825.92</v>
      </c>
      <c r="E13" s="6">
        <v>11252.88</v>
      </c>
      <c r="F13" s="6">
        <v>11115.3</v>
      </c>
      <c r="G13" s="6">
        <v>9161.5999999999985</v>
      </c>
      <c r="H13" s="6">
        <v>8917.2999999999993</v>
      </c>
      <c r="I13" s="6">
        <v>8401.4</v>
      </c>
      <c r="J13" s="6">
        <v>8026.9</v>
      </c>
      <c r="K13" s="6">
        <v>8031.0999999999995</v>
      </c>
      <c r="L13" s="6">
        <v>8049.9999999999991</v>
      </c>
      <c r="M13" s="6">
        <v>8050.7</v>
      </c>
      <c r="N13" s="6">
        <v>8264.9</v>
      </c>
      <c r="O13" s="6">
        <v>8386.6999999999989</v>
      </c>
      <c r="P13" s="6">
        <f>P12*0.7</f>
        <v>8794.0999999999985</v>
      </c>
    </row>
    <row r="14" spans="1:16" ht="11.25" x14ac:dyDescent="0.2">
      <c r="A14" s="2" t="s">
        <v>3</v>
      </c>
      <c r="B14" s="5">
        <v>1815</v>
      </c>
      <c r="C14" s="5">
        <v>2066</v>
      </c>
      <c r="D14" s="5">
        <v>2179</v>
      </c>
      <c r="E14" s="5">
        <v>1971</v>
      </c>
      <c r="F14" s="5">
        <v>1936</v>
      </c>
      <c r="G14" s="5">
        <v>1596</v>
      </c>
      <c r="H14" s="5">
        <v>1594</v>
      </c>
      <c r="I14" s="5">
        <v>1640</v>
      </c>
      <c r="J14" s="5">
        <v>1501</v>
      </c>
      <c r="K14" s="5">
        <v>1336</v>
      </c>
      <c r="L14" s="5">
        <v>1520.8333333333333</v>
      </c>
      <c r="M14" s="5">
        <v>1760.8333333333335</v>
      </c>
      <c r="N14" s="5">
        <v>1558.25</v>
      </c>
      <c r="O14" s="5">
        <v>1442.6666666666665</v>
      </c>
      <c r="P14" s="5">
        <f>Data!$C$2</f>
        <v>1776.75</v>
      </c>
    </row>
    <row r="15" spans="1:16" ht="11.25" x14ac:dyDescent="0.2">
      <c r="A15" s="2" t="s">
        <v>4</v>
      </c>
      <c r="B15" s="7">
        <v>0.1665785589990969</v>
      </c>
      <c r="C15" s="7">
        <v>0.19406495634008145</v>
      </c>
      <c r="D15" s="7">
        <v>0.20127619638792824</v>
      </c>
      <c r="E15" s="7">
        <v>0.1751551602789686</v>
      </c>
      <c r="F15" s="7">
        <v>0.17417433627522425</v>
      </c>
      <c r="G15" s="7">
        <v>0.17420537897310517</v>
      </c>
      <c r="H15" s="7">
        <v>0.17875365861864018</v>
      </c>
      <c r="I15" s="7">
        <v>0.19520556097793226</v>
      </c>
      <c r="J15" s="7">
        <v>0.18699622519278924</v>
      </c>
      <c r="K15" s="7">
        <v>0.16635330154026223</v>
      </c>
      <c r="L15" s="7">
        <v>0.18892339544513459</v>
      </c>
      <c r="M15" s="7">
        <v>0.21871804108131387</v>
      </c>
      <c r="N15" s="7">
        <v>0.18853827632518241</v>
      </c>
      <c r="O15" s="7">
        <v>0.17201839420352066</v>
      </c>
      <c r="P15" s="7">
        <f>IF(P14/P13&gt;1,1,P14/P13)</f>
        <v>0.20203886696762605</v>
      </c>
    </row>
    <row r="16" spans="1:16" ht="11.25" x14ac:dyDescent="0.2">
      <c r="A16" s="2" t="s">
        <v>5</v>
      </c>
      <c r="B16" s="6">
        <v>9080.76</v>
      </c>
      <c r="C16" s="6">
        <v>8579.92</v>
      </c>
      <c r="D16" s="6">
        <v>8646.92</v>
      </c>
      <c r="E16" s="6">
        <v>9281.8799999999992</v>
      </c>
      <c r="F16" s="6">
        <v>9179.2999999999993</v>
      </c>
      <c r="G16" s="6">
        <v>7565.5999999999985</v>
      </c>
      <c r="H16" s="6">
        <v>7323.2999999999993</v>
      </c>
      <c r="I16" s="6">
        <v>6761.4</v>
      </c>
      <c r="J16" s="6">
        <v>6525.9</v>
      </c>
      <c r="K16" s="6">
        <v>6695.0999999999995</v>
      </c>
      <c r="L16" s="6">
        <v>6529.1666666666661</v>
      </c>
      <c r="M16" s="6">
        <v>6289.8666666666668</v>
      </c>
      <c r="N16" s="6">
        <v>6706.65</v>
      </c>
      <c r="O16" s="6">
        <v>6944.0333333333328</v>
      </c>
      <c r="P16" s="6">
        <f>IF(P13-P14&lt;0,0,P13-P14)</f>
        <v>7017.3499999999985</v>
      </c>
    </row>
    <row r="17" spans="1:16" ht="11.25" x14ac:dyDescent="0.2">
      <c r="A17" s="2" t="s">
        <v>6</v>
      </c>
      <c r="B17" s="7">
        <v>0.8334214410009031</v>
      </c>
      <c r="C17" s="7">
        <v>0.80593504365991853</v>
      </c>
      <c r="D17" s="7">
        <v>0.79872380361207174</v>
      </c>
      <c r="E17" s="7">
        <v>0.8248448397210314</v>
      </c>
      <c r="F17" s="7">
        <v>0.82582566372477573</v>
      </c>
      <c r="G17" s="7">
        <v>0.82579462102689483</v>
      </c>
      <c r="H17" s="7">
        <v>0.82124634138135977</v>
      </c>
      <c r="I17" s="7">
        <v>0.80479443902206771</v>
      </c>
      <c r="J17" s="7">
        <v>0.81300377480721076</v>
      </c>
      <c r="K17" s="7">
        <v>0.83364669845973771</v>
      </c>
      <c r="L17" s="7">
        <v>0.81107660455486541</v>
      </c>
      <c r="M17" s="7">
        <v>0.78128195891868624</v>
      </c>
      <c r="N17" s="7">
        <v>0.81146172367481761</v>
      </c>
      <c r="O17" s="7">
        <v>0.82798160579647939</v>
      </c>
      <c r="P17" s="7">
        <f>P16/P13</f>
        <v>0.79796113303237393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5">
        <v>503328</v>
      </c>
      <c r="C20" s="5">
        <v>511332</v>
      </c>
      <c r="D20" s="5">
        <v>544733</v>
      </c>
      <c r="E20" s="5">
        <v>599877</v>
      </c>
      <c r="F20" s="5">
        <v>635120</v>
      </c>
      <c r="G20" s="5">
        <v>537357</v>
      </c>
      <c r="H20" s="5">
        <v>552400</v>
      </c>
      <c r="I20" s="5">
        <v>512669</v>
      </c>
      <c r="J20" s="5">
        <v>500364</v>
      </c>
      <c r="K20" s="5">
        <v>507175</v>
      </c>
      <c r="L20" s="5">
        <v>529876</v>
      </c>
      <c r="M20" s="5">
        <v>523832</v>
      </c>
      <c r="N20" s="5">
        <v>554436</v>
      </c>
      <c r="O20" s="5">
        <v>579496</v>
      </c>
      <c r="P20" s="5">
        <v>629303</v>
      </c>
    </row>
    <row r="21" spans="1:16" ht="11.25" x14ac:dyDescent="0.2">
      <c r="A21" s="2" t="s">
        <v>8</v>
      </c>
      <c r="B21" s="6">
        <v>337229.76</v>
      </c>
      <c r="C21" s="6">
        <v>342592.44</v>
      </c>
      <c r="D21" s="6">
        <v>364971.11000000004</v>
      </c>
      <c r="E21" s="6">
        <v>401917.59</v>
      </c>
      <c r="F21" s="6">
        <v>406476.79999999999</v>
      </c>
      <c r="G21" s="6">
        <v>343908.48</v>
      </c>
      <c r="H21" s="6">
        <v>353536</v>
      </c>
      <c r="I21" s="6">
        <v>328108.16000000003</v>
      </c>
      <c r="J21" s="6">
        <v>320232.96000000002</v>
      </c>
      <c r="K21" s="6">
        <v>324592</v>
      </c>
      <c r="L21" s="6">
        <v>339120.64000000001</v>
      </c>
      <c r="M21" s="6">
        <v>335252.47999999998</v>
      </c>
      <c r="N21" s="6">
        <v>354839.03999999998</v>
      </c>
      <c r="O21" s="6">
        <v>370877.44</v>
      </c>
      <c r="P21" s="6">
        <f>P20*0.64</f>
        <v>402753.92</v>
      </c>
    </row>
    <row r="22" spans="1:16" ht="11.25" x14ac:dyDescent="0.2">
      <c r="A22" s="2" t="s">
        <v>3</v>
      </c>
      <c r="B22" s="5">
        <v>73580</v>
      </c>
      <c r="C22" s="5">
        <v>84687</v>
      </c>
      <c r="D22" s="5">
        <v>95035</v>
      </c>
      <c r="E22" s="5">
        <v>83198</v>
      </c>
      <c r="F22" s="5">
        <v>88269</v>
      </c>
      <c r="G22" s="5">
        <v>73118</v>
      </c>
      <c r="H22" s="5">
        <v>75897</v>
      </c>
      <c r="I22" s="5">
        <v>82668</v>
      </c>
      <c r="J22" s="5">
        <v>78173</v>
      </c>
      <c r="K22" s="5">
        <v>66842.419030000005</v>
      </c>
      <c r="L22" s="5">
        <v>76259.826960000006</v>
      </c>
      <c r="M22" s="5">
        <v>87951.314960000003</v>
      </c>
      <c r="N22" s="5">
        <v>77826.229349999994</v>
      </c>
      <c r="O22" s="5">
        <v>73775.675040000002</v>
      </c>
      <c r="P22" s="5">
        <f>Data!$D$2</f>
        <v>96389.896379999991</v>
      </c>
    </row>
    <row r="23" spans="1:16" ht="11.25" x14ac:dyDescent="0.2">
      <c r="A23" s="2" t="s">
        <v>4</v>
      </c>
      <c r="B23" s="7">
        <v>0.2181895215890792</v>
      </c>
      <c r="C23" s="7">
        <v>0.24719459658829598</v>
      </c>
      <c r="D23" s="7">
        <v>0.26039047309799396</v>
      </c>
      <c r="E23" s="7">
        <v>0.20700263454505685</v>
      </c>
      <c r="F23" s="7">
        <v>0.21715630510769618</v>
      </c>
      <c r="G23" s="7">
        <v>0.21260888943477058</v>
      </c>
      <c r="H23" s="7">
        <v>0.21467969315713251</v>
      </c>
      <c r="I23" s="7">
        <v>0.25195350216221379</v>
      </c>
      <c r="J23" s="7">
        <v>0.24411291080093689</v>
      </c>
      <c r="K23" s="7">
        <v>0.20592749984596048</v>
      </c>
      <c r="L23" s="7">
        <v>0.22487521538057961</v>
      </c>
      <c r="M23" s="7">
        <v>0.262343517816781</v>
      </c>
      <c r="N23" s="7">
        <v>0.21932826035714673</v>
      </c>
      <c r="O23" s="7">
        <v>0.19892198091099852</v>
      </c>
      <c r="P23" s="7">
        <f>IF(P22/P21&gt;1,1,P22/P21)</f>
        <v>0.23932702226709548</v>
      </c>
    </row>
    <row r="24" spans="1:16" ht="11.25" x14ac:dyDescent="0.2">
      <c r="A24" s="2" t="s">
        <v>5</v>
      </c>
      <c r="B24" s="6">
        <v>263649.76</v>
      </c>
      <c r="C24" s="6">
        <v>257905.44</v>
      </c>
      <c r="D24" s="6">
        <v>269936.11000000004</v>
      </c>
      <c r="E24" s="6">
        <v>318719.59000000003</v>
      </c>
      <c r="F24" s="6">
        <v>318207.8</v>
      </c>
      <c r="G24" s="6">
        <v>270790.48</v>
      </c>
      <c r="H24" s="6">
        <v>277639</v>
      </c>
      <c r="I24" s="6">
        <v>245440.16000000003</v>
      </c>
      <c r="J24" s="6">
        <v>242059.96000000002</v>
      </c>
      <c r="K24" s="6">
        <v>257749.58097000001</v>
      </c>
      <c r="L24" s="6">
        <v>262860.81304000004</v>
      </c>
      <c r="M24" s="6">
        <v>247301.16503999999</v>
      </c>
      <c r="N24" s="6">
        <v>277012.81065</v>
      </c>
      <c r="O24" s="6">
        <v>297101.76496</v>
      </c>
      <c r="P24" s="6">
        <f>IF(P21-P22&lt;0,0,P21-P22)</f>
        <v>306364.02361999999</v>
      </c>
    </row>
    <row r="25" spans="1:16" ht="11.25" x14ac:dyDescent="0.2">
      <c r="A25" s="2" t="s">
        <v>6</v>
      </c>
      <c r="B25" s="7">
        <v>0.78181047841092077</v>
      </c>
      <c r="C25" s="7">
        <v>0.75280540341170399</v>
      </c>
      <c r="D25" s="7">
        <v>0.7396095269020061</v>
      </c>
      <c r="E25" s="7">
        <v>0.79299736545494315</v>
      </c>
      <c r="F25" s="7">
        <v>0.78284369489230377</v>
      </c>
      <c r="G25" s="7">
        <v>0.78739111056522948</v>
      </c>
      <c r="H25" s="7">
        <v>0.78532030684286747</v>
      </c>
      <c r="I25" s="7">
        <v>0.74804649783778621</v>
      </c>
      <c r="J25" s="7">
        <v>0.75588708919906311</v>
      </c>
      <c r="K25" s="7">
        <v>0.79407250015403952</v>
      </c>
      <c r="L25" s="7">
        <v>0.77512478461942047</v>
      </c>
      <c r="M25" s="7">
        <v>0.73765648218321911</v>
      </c>
      <c r="N25" s="7">
        <v>0.7806717396428533</v>
      </c>
      <c r="O25" s="7">
        <v>0.80107801908900145</v>
      </c>
      <c r="P25" s="7">
        <f>P24/P21</f>
        <v>0.76067297773290454</v>
      </c>
    </row>
    <row r="26" spans="1:16" ht="11.25" x14ac:dyDescent="0.2">
      <c r="C26" s="2"/>
      <c r="D26" s="2"/>
      <c r="E26" s="2"/>
      <c r="F26" s="2"/>
      <c r="G26" s="2"/>
      <c r="H26" s="2"/>
      <c r="I26" s="2"/>
      <c r="J26" s="2"/>
      <c r="K26" s="2"/>
      <c r="L26" s="2"/>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outlinePr summaryBelow="0" summaryRight="0"/>
    <pageSetUpPr autoPageBreaks="0"/>
  </sheetPr>
  <dimension ref="A1:P26"/>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32</v>
      </c>
      <c r="D1" s="20"/>
      <c r="L1" s="26"/>
    </row>
    <row r="2" spans="1:16" ht="11.25" x14ac:dyDescent="0.2">
      <c r="B2" s="19">
        <v>2004</v>
      </c>
      <c r="C2" s="16">
        <v>2005</v>
      </c>
      <c r="D2" s="16">
        <v>2006</v>
      </c>
      <c r="E2" s="16">
        <v>2007</v>
      </c>
      <c r="F2" s="16">
        <v>2008</v>
      </c>
      <c r="G2" s="16">
        <v>2009</v>
      </c>
      <c r="H2" s="19">
        <v>2010</v>
      </c>
      <c r="I2" s="16">
        <v>2011</v>
      </c>
      <c r="J2" s="16">
        <v>2012</v>
      </c>
      <c r="K2" s="16">
        <v>2013</v>
      </c>
      <c r="L2" s="16">
        <v>2014</v>
      </c>
      <c r="M2" s="16">
        <v>2015</v>
      </c>
      <c r="N2" s="16">
        <v>2016</v>
      </c>
      <c r="O2" s="16">
        <v>2017</v>
      </c>
      <c r="P2" s="16">
        <v>2018</v>
      </c>
    </row>
    <row r="3" spans="1:16" x14ac:dyDescent="0.2">
      <c r="A3" s="1" t="s">
        <v>15</v>
      </c>
      <c r="B3"/>
      <c r="M3" s="107"/>
      <c r="N3" s="107"/>
      <c r="O3" s="107"/>
      <c r="P3" s="107"/>
    </row>
    <row r="4" spans="1:16" x14ac:dyDescent="0.2">
      <c r="A4" s="4" t="s">
        <v>137</v>
      </c>
      <c r="B4"/>
      <c r="M4" s="107"/>
      <c r="N4" s="107"/>
      <c r="O4" s="107"/>
      <c r="P4" s="107"/>
    </row>
    <row r="5" spans="1:16" ht="11.25" x14ac:dyDescent="0.2">
      <c r="A5" s="2" t="s">
        <v>2</v>
      </c>
      <c r="B5" s="6">
        <v>225</v>
      </c>
      <c r="C5" s="6">
        <v>234</v>
      </c>
      <c r="D5" s="6">
        <v>228</v>
      </c>
      <c r="E5" s="6">
        <v>220</v>
      </c>
      <c r="F5" s="6">
        <v>222</v>
      </c>
      <c r="G5" s="6">
        <v>221</v>
      </c>
      <c r="H5" s="6">
        <v>214</v>
      </c>
      <c r="I5" s="6">
        <v>206</v>
      </c>
      <c r="J5" s="6">
        <v>211</v>
      </c>
      <c r="K5" s="6">
        <v>211</v>
      </c>
      <c r="L5" s="6">
        <v>222</v>
      </c>
      <c r="M5" s="6">
        <v>223</v>
      </c>
      <c r="N5" s="6">
        <v>222</v>
      </c>
      <c r="O5" s="6">
        <v>219</v>
      </c>
      <c r="P5" s="6">
        <v>223</v>
      </c>
    </row>
    <row r="6" spans="1:16" ht="11.25" x14ac:dyDescent="0.2">
      <c r="A6" s="2" t="s">
        <v>3</v>
      </c>
      <c r="B6" s="6">
        <v>108</v>
      </c>
      <c r="C6" s="6">
        <v>106</v>
      </c>
      <c r="D6" s="6">
        <v>101</v>
      </c>
      <c r="E6" s="6">
        <v>99</v>
      </c>
      <c r="F6" s="6">
        <v>95</v>
      </c>
      <c r="G6" s="6">
        <v>100</v>
      </c>
      <c r="H6" s="6">
        <v>93</v>
      </c>
      <c r="I6" s="6">
        <v>89</v>
      </c>
      <c r="J6" s="6">
        <v>95</v>
      </c>
      <c r="K6" s="6">
        <v>90</v>
      </c>
      <c r="L6" s="6">
        <v>87</v>
      </c>
      <c r="M6" s="6">
        <v>88</v>
      </c>
      <c r="N6" s="6">
        <v>82</v>
      </c>
      <c r="O6" s="6">
        <v>77</v>
      </c>
      <c r="P6" s="6">
        <f>Data!$B$3</f>
        <v>74</v>
      </c>
    </row>
    <row r="7" spans="1:16" ht="11.25" x14ac:dyDescent="0.2">
      <c r="A7" s="2" t="s">
        <v>4</v>
      </c>
      <c r="B7" s="7">
        <v>0.48</v>
      </c>
      <c r="C7" s="7">
        <v>0.45299145299145299</v>
      </c>
      <c r="D7" s="7">
        <v>0.44298245614035087</v>
      </c>
      <c r="E7" s="7">
        <v>0.45</v>
      </c>
      <c r="F7" s="7">
        <v>0.42792792792792794</v>
      </c>
      <c r="G7" s="7">
        <v>0.45248868778280543</v>
      </c>
      <c r="H7" s="7">
        <v>0.43457943925233644</v>
      </c>
      <c r="I7" s="7">
        <v>0.43203883495145629</v>
      </c>
      <c r="J7" s="7">
        <v>0.45023696682464454</v>
      </c>
      <c r="K7" s="7">
        <v>0.42654028436018959</v>
      </c>
      <c r="L7" s="7">
        <v>0.39189189189189189</v>
      </c>
      <c r="M7" s="7">
        <v>0.39461883408071746</v>
      </c>
      <c r="N7" s="7">
        <v>0.36936936936936937</v>
      </c>
      <c r="O7" s="7">
        <v>0.35159817351598172</v>
      </c>
      <c r="P7" s="7">
        <f>IF(P6/P5&gt;1,1,P6/P5)</f>
        <v>0.33183856502242154</v>
      </c>
    </row>
    <row r="8" spans="1:16" ht="11.25" x14ac:dyDescent="0.2">
      <c r="A8" s="2" t="s">
        <v>5</v>
      </c>
      <c r="B8" s="6">
        <v>117</v>
      </c>
      <c r="C8" s="6">
        <v>128</v>
      </c>
      <c r="D8" s="6">
        <v>127</v>
      </c>
      <c r="E8" s="6">
        <v>121</v>
      </c>
      <c r="F8" s="6">
        <v>127</v>
      </c>
      <c r="G8" s="6">
        <v>121</v>
      </c>
      <c r="H8" s="6">
        <v>121</v>
      </c>
      <c r="I8" s="6">
        <v>117</v>
      </c>
      <c r="J8" s="6">
        <v>116</v>
      </c>
      <c r="K8" s="6">
        <v>121</v>
      </c>
      <c r="L8" s="6">
        <v>135</v>
      </c>
      <c r="M8" s="6">
        <v>135</v>
      </c>
      <c r="N8" s="6">
        <v>140</v>
      </c>
      <c r="O8" s="6">
        <v>142</v>
      </c>
      <c r="P8" s="6">
        <f>IF(P5-P6&lt;0,0,P5-P6)</f>
        <v>149</v>
      </c>
    </row>
    <row r="9" spans="1:16" ht="11.25" x14ac:dyDescent="0.2">
      <c r="A9" s="2" t="s">
        <v>6</v>
      </c>
      <c r="B9" s="7">
        <v>0.52</v>
      </c>
      <c r="C9" s="7">
        <v>0.54700854700854706</v>
      </c>
      <c r="D9" s="7">
        <v>0.55701754385964908</v>
      </c>
      <c r="E9" s="7">
        <v>0.55000000000000004</v>
      </c>
      <c r="F9" s="7">
        <v>0.57207207207207211</v>
      </c>
      <c r="G9" s="7">
        <v>0.54751131221719462</v>
      </c>
      <c r="H9" s="7">
        <v>0.56542056074766356</v>
      </c>
      <c r="I9" s="7">
        <v>0.56796116504854366</v>
      </c>
      <c r="J9" s="7">
        <v>0.54976303317535546</v>
      </c>
      <c r="K9" s="7">
        <v>0.57345971563981046</v>
      </c>
      <c r="L9" s="7">
        <v>0.60810810810810811</v>
      </c>
      <c r="M9" s="7">
        <v>0.60538116591928248</v>
      </c>
      <c r="N9" s="7">
        <v>0.63063063063063063</v>
      </c>
      <c r="O9" s="7">
        <v>0.64840182648401823</v>
      </c>
      <c r="P9" s="7">
        <f>P8/P5</f>
        <v>0.66816143497757852</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2188</v>
      </c>
      <c r="C12" s="6">
        <v>2335</v>
      </c>
      <c r="D12" s="6">
        <v>2334</v>
      </c>
      <c r="E12" s="6">
        <v>2085</v>
      </c>
      <c r="F12" s="6">
        <v>2114</v>
      </c>
      <c r="G12" s="6">
        <v>2044</v>
      </c>
      <c r="H12" s="6">
        <v>2065</v>
      </c>
      <c r="I12" s="6">
        <v>2023</v>
      </c>
      <c r="J12" s="6">
        <v>1971</v>
      </c>
      <c r="K12" s="6">
        <v>1948</v>
      </c>
      <c r="L12" s="6">
        <v>2025</v>
      </c>
      <c r="M12" s="6">
        <v>1861</v>
      </c>
      <c r="N12" s="6">
        <v>1812</v>
      </c>
      <c r="O12" s="6">
        <v>1621</v>
      </c>
      <c r="P12" s="6">
        <v>1537</v>
      </c>
    </row>
    <row r="13" spans="1:16" ht="11.25" x14ac:dyDescent="0.2">
      <c r="A13" s="2" t="s">
        <v>8</v>
      </c>
      <c r="B13" s="6">
        <v>1575.36</v>
      </c>
      <c r="C13" s="6">
        <v>1681.2</v>
      </c>
      <c r="D13" s="6">
        <v>1680.48</v>
      </c>
      <c r="E13" s="6">
        <v>1501.2</v>
      </c>
      <c r="F13" s="6">
        <v>1479.8</v>
      </c>
      <c r="G13" s="6">
        <v>1430.8</v>
      </c>
      <c r="H13" s="6">
        <v>1445.5</v>
      </c>
      <c r="I13" s="6">
        <v>1416.1</v>
      </c>
      <c r="J13" s="6">
        <v>1379.6999999999998</v>
      </c>
      <c r="K13" s="6">
        <v>1363.6</v>
      </c>
      <c r="L13" s="6">
        <v>1417.5</v>
      </c>
      <c r="M13" s="6">
        <v>1302.6999999999998</v>
      </c>
      <c r="N13" s="6">
        <v>1268.3999999999999</v>
      </c>
      <c r="O13" s="6">
        <v>1134.6999999999998</v>
      </c>
      <c r="P13" s="6">
        <f>P12*0.7</f>
        <v>1075.8999999999999</v>
      </c>
    </row>
    <row r="14" spans="1:16" ht="11.25" x14ac:dyDescent="0.2">
      <c r="A14" s="2" t="s">
        <v>3</v>
      </c>
      <c r="B14" s="6">
        <v>1108</v>
      </c>
      <c r="C14" s="6">
        <v>1405</v>
      </c>
      <c r="D14" s="6">
        <v>1441</v>
      </c>
      <c r="E14" s="6">
        <v>1360</v>
      </c>
      <c r="F14" s="6">
        <v>1451</v>
      </c>
      <c r="G14" s="6">
        <v>1421</v>
      </c>
      <c r="H14" s="6">
        <v>1384</v>
      </c>
      <c r="I14" s="6">
        <v>1333</v>
      </c>
      <c r="J14" s="6">
        <v>1361</v>
      </c>
      <c r="K14" s="6">
        <v>1352</v>
      </c>
      <c r="L14" s="6">
        <v>1371.3333333333333</v>
      </c>
      <c r="M14" s="6">
        <v>1342.5</v>
      </c>
      <c r="N14" s="6">
        <v>1204.4166666666667</v>
      </c>
      <c r="O14" s="6">
        <v>1034.1666666666667</v>
      </c>
      <c r="P14" s="6">
        <f>Data!$C$3</f>
        <v>1022.3333333333334</v>
      </c>
    </row>
    <row r="15" spans="1:16" ht="11.25" x14ac:dyDescent="0.2">
      <c r="A15" s="2" t="s">
        <v>4</v>
      </c>
      <c r="B15" s="7">
        <v>0.70333130205159455</v>
      </c>
      <c r="C15" s="7">
        <v>0.83571258624791811</v>
      </c>
      <c r="D15" s="7">
        <v>0.85749309721032085</v>
      </c>
      <c r="E15" s="7">
        <v>0.90594191313615768</v>
      </c>
      <c r="F15" s="7">
        <v>0.98053791052844985</v>
      </c>
      <c r="G15" s="7">
        <v>0.99315068493150693</v>
      </c>
      <c r="H15" s="7">
        <v>0.95745416810792117</v>
      </c>
      <c r="I15" s="7">
        <v>0.94131770355200906</v>
      </c>
      <c r="J15" s="7">
        <v>0.9864463289120825</v>
      </c>
      <c r="K15" s="7">
        <v>0.99149310648283961</v>
      </c>
      <c r="L15" s="7">
        <v>0.96743092298647848</v>
      </c>
      <c r="M15" s="7">
        <v>1</v>
      </c>
      <c r="N15" s="7">
        <v>0.94955587091348692</v>
      </c>
      <c r="O15" s="7">
        <v>0.91140095766869389</v>
      </c>
      <c r="P15" s="7">
        <f>IF(P14/P13&gt;1,1,P14/P13)</f>
        <v>0.95021222542367645</v>
      </c>
    </row>
    <row r="16" spans="1:16" ht="11.25" x14ac:dyDescent="0.2">
      <c r="A16" s="2" t="s">
        <v>5</v>
      </c>
      <c r="B16" s="6">
        <v>467.3599999999999</v>
      </c>
      <c r="C16" s="6">
        <v>276.20000000000005</v>
      </c>
      <c r="D16" s="6">
        <v>239.48000000000002</v>
      </c>
      <c r="E16" s="6">
        <v>141.20000000000005</v>
      </c>
      <c r="F16" s="6">
        <v>28.799999999999955</v>
      </c>
      <c r="G16" s="6">
        <v>9.7999999999999545</v>
      </c>
      <c r="H16" s="6">
        <v>61.5</v>
      </c>
      <c r="I16" s="6">
        <v>83.099999999999909</v>
      </c>
      <c r="J16" s="6">
        <v>18.699999999999818</v>
      </c>
      <c r="K16" s="6">
        <v>11.599999999999909</v>
      </c>
      <c r="L16" s="6">
        <v>46.166666666666742</v>
      </c>
      <c r="M16" s="6">
        <v>0</v>
      </c>
      <c r="N16" s="6">
        <v>63.983333333333121</v>
      </c>
      <c r="O16" s="6">
        <v>100.53333333333308</v>
      </c>
      <c r="P16" s="6">
        <f>IF(P13-P14&lt;0,0,P13-P14)</f>
        <v>53.566666666666492</v>
      </c>
    </row>
    <row r="17" spans="1:16" ht="11.25" x14ac:dyDescent="0.2">
      <c r="A17" s="2" t="s">
        <v>6</v>
      </c>
      <c r="B17" s="7">
        <v>0.29666869794840539</v>
      </c>
      <c r="C17" s="7">
        <v>0.16428741375208186</v>
      </c>
      <c r="D17" s="7">
        <v>0.14250690278967915</v>
      </c>
      <c r="E17" s="7">
        <v>9.4058086863842288E-2</v>
      </c>
      <c r="F17" s="7">
        <v>1.9462089471550179E-2</v>
      </c>
      <c r="G17" s="7">
        <v>6.8493150684931191E-3</v>
      </c>
      <c r="H17" s="7">
        <v>4.2545831892078868E-2</v>
      </c>
      <c r="I17" s="7">
        <v>5.8682296447990903E-2</v>
      </c>
      <c r="J17" s="7">
        <v>1.3553671087917532E-2</v>
      </c>
      <c r="K17" s="7">
        <v>8.5068935171603906E-3</v>
      </c>
      <c r="L17" s="7">
        <v>3.2569077013521512E-2</v>
      </c>
      <c r="M17" s="7">
        <v>0</v>
      </c>
      <c r="N17" s="7">
        <v>5.044412908651303E-2</v>
      </c>
      <c r="O17" s="7">
        <v>8.8599042331306152E-2</v>
      </c>
      <c r="P17" s="7">
        <f>P16/P13</f>
        <v>4.9787774576323544E-2</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121824</v>
      </c>
      <c r="C20" s="6">
        <v>136189</v>
      </c>
      <c r="D20" s="6">
        <v>129264</v>
      </c>
      <c r="E20" s="6">
        <v>135777</v>
      </c>
      <c r="F20" s="6">
        <v>146139</v>
      </c>
      <c r="G20" s="6">
        <v>143898</v>
      </c>
      <c r="H20" s="6">
        <v>151410</v>
      </c>
      <c r="I20" s="6">
        <v>151126</v>
      </c>
      <c r="J20" s="6">
        <v>151670</v>
      </c>
      <c r="K20" s="6">
        <v>148317</v>
      </c>
      <c r="L20" s="6">
        <v>159387</v>
      </c>
      <c r="M20" s="6">
        <v>148449</v>
      </c>
      <c r="N20" s="6">
        <v>142152</v>
      </c>
      <c r="O20" s="6">
        <v>120027</v>
      </c>
      <c r="P20" s="6">
        <v>120401</v>
      </c>
    </row>
    <row r="21" spans="1:16" ht="11.25" x14ac:dyDescent="0.2">
      <c r="A21" s="2" t="s">
        <v>8</v>
      </c>
      <c r="B21" s="6">
        <v>81622.080000000002</v>
      </c>
      <c r="C21" s="6">
        <v>91246.63</v>
      </c>
      <c r="D21" s="6">
        <v>86606.88</v>
      </c>
      <c r="E21" s="6">
        <v>90970.590000000011</v>
      </c>
      <c r="F21" s="6">
        <v>93528.960000000006</v>
      </c>
      <c r="G21" s="6">
        <v>92094.720000000001</v>
      </c>
      <c r="H21" s="6">
        <v>96902.400000000009</v>
      </c>
      <c r="I21" s="6">
        <v>96720.639999999999</v>
      </c>
      <c r="J21" s="6">
        <v>97068.800000000003</v>
      </c>
      <c r="K21" s="6">
        <v>94922.880000000005</v>
      </c>
      <c r="L21" s="6">
        <v>102007.68000000001</v>
      </c>
      <c r="M21" s="6">
        <v>95007.360000000001</v>
      </c>
      <c r="N21" s="6">
        <v>90977.279999999999</v>
      </c>
      <c r="O21" s="6">
        <v>76817.279999999999</v>
      </c>
      <c r="P21" s="6">
        <f>P20*0.64</f>
        <v>77056.639999999999</v>
      </c>
    </row>
    <row r="22" spans="1:16" ht="11.25" x14ac:dyDescent="0.2">
      <c r="A22" s="2" t="s">
        <v>3</v>
      </c>
      <c r="B22" s="6">
        <v>79216</v>
      </c>
      <c r="C22" s="6">
        <v>88399</v>
      </c>
      <c r="D22" s="6">
        <v>86511</v>
      </c>
      <c r="E22" s="6">
        <v>88716</v>
      </c>
      <c r="F22" s="6">
        <v>93400</v>
      </c>
      <c r="G22" s="6">
        <v>92005</v>
      </c>
      <c r="H22" s="6">
        <v>95502</v>
      </c>
      <c r="I22" s="6">
        <v>93571</v>
      </c>
      <c r="J22" s="6">
        <v>96500</v>
      </c>
      <c r="K22" s="6">
        <v>94289</v>
      </c>
      <c r="L22" s="6">
        <v>99426.284499999994</v>
      </c>
      <c r="M22" s="6">
        <v>99520.779730000009</v>
      </c>
      <c r="N22" s="6">
        <v>89942.540540000002</v>
      </c>
      <c r="O22" s="6">
        <v>75505.392040000006</v>
      </c>
      <c r="P22" s="6">
        <f>Data!$D$3</f>
        <v>80412.502139999997</v>
      </c>
    </row>
    <row r="23" spans="1:16" ht="11.25" x14ac:dyDescent="0.2">
      <c r="A23" s="2" t="s">
        <v>4</v>
      </c>
      <c r="B23" s="7">
        <v>0.9705217019708392</v>
      </c>
      <c r="C23" s="7">
        <v>0.96879194332985219</v>
      </c>
      <c r="D23" s="7">
        <v>0.99889292859874401</v>
      </c>
      <c r="E23" s="7">
        <v>0.97521627594148819</v>
      </c>
      <c r="F23" s="7">
        <v>0.99862117572995568</v>
      </c>
      <c r="G23" s="7">
        <v>0.99902578562592947</v>
      </c>
      <c r="H23" s="7">
        <v>0.98554834555181292</v>
      </c>
      <c r="I23" s="7">
        <v>0.96743569935021112</v>
      </c>
      <c r="J23" s="7">
        <v>0.99414023867607304</v>
      </c>
      <c r="K23" s="7">
        <v>0.99332215794548162</v>
      </c>
      <c r="L23" s="7">
        <v>0.9746941063653245</v>
      </c>
      <c r="M23" s="7">
        <v>1</v>
      </c>
      <c r="N23" s="7">
        <v>0.9886263970520992</v>
      </c>
      <c r="O23" s="7">
        <v>0.98292196807801591</v>
      </c>
      <c r="P23" s="7">
        <f>IF(P22/P21&gt;1,1,P22/P21)</f>
        <v>1</v>
      </c>
    </row>
    <row r="24" spans="1:16" ht="11.25" x14ac:dyDescent="0.2">
      <c r="A24" s="2" t="s">
        <v>5</v>
      </c>
      <c r="B24" s="6">
        <v>2406.0800000000017</v>
      </c>
      <c r="C24" s="6">
        <v>2847.6300000000047</v>
      </c>
      <c r="D24" s="6">
        <v>95.880000000004657</v>
      </c>
      <c r="E24" s="6">
        <v>2254.5900000000111</v>
      </c>
      <c r="F24" s="6">
        <v>128.9600000000064</v>
      </c>
      <c r="G24" s="6">
        <v>89.720000000001164</v>
      </c>
      <c r="H24" s="6">
        <v>1400.4000000000087</v>
      </c>
      <c r="I24" s="6">
        <v>3149.6399999999994</v>
      </c>
      <c r="J24" s="6">
        <v>568.80000000000291</v>
      </c>
      <c r="K24" s="6">
        <v>633.88000000000466</v>
      </c>
      <c r="L24" s="6">
        <v>2581.3955000000133</v>
      </c>
      <c r="M24" s="6">
        <v>0</v>
      </c>
      <c r="N24" s="6">
        <v>1034.7394599999971</v>
      </c>
      <c r="O24" s="6">
        <v>1311.8879599999927</v>
      </c>
      <c r="P24" s="6">
        <f>IF(P21-P22&lt;0,0,P21-P22)</f>
        <v>0</v>
      </c>
    </row>
    <row r="25" spans="1:16" ht="11.25" x14ac:dyDescent="0.2">
      <c r="A25" s="2" t="s">
        <v>6</v>
      </c>
      <c r="B25" s="7">
        <v>2.9478298029160757E-2</v>
      </c>
      <c r="C25" s="7">
        <v>3.1208056670147758E-2</v>
      </c>
      <c r="D25" s="7">
        <v>1.1070714012559354E-3</v>
      </c>
      <c r="E25" s="7">
        <v>2.4783724058511775E-2</v>
      </c>
      <c r="F25" s="7">
        <v>1.3788242700443413E-3</v>
      </c>
      <c r="G25" s="7">
        <v>9.742143740705348E-4</v>
      </c>
      <c r="H25" s="7">
        <v>1.4451654448187131E-2</v>
      </c>
      <c r="I25" s="7">
        <v>3.2564300649788915E-2</v>
      </c>
      <c r="J25" s="7">
        <v>5.8597613239269762E-3</v>
      </c>
      <c r="K25" s="7">
        <v>6.6778420545184113E-3</v>
      </c>
      <c r="L25" s="7">
        <v>2.5305893634675478E-2</v>
      </c>
      <c r="M25" s="7">
        <v>0</v>
      </c>
      <c r="N25" s="7">
        <v>1.1373602947900806E-2</v>
      </c>
      <c r="O25" s="7">
        <v>1.7078031921984125E-2</v>
      </c>
      <c r="P25" s="7">
        <f>P24/P21</f>
        <v>0</v>
      </c>
    </row>
    <row r="26" spans="1:16" ht="11.25" x14ac:dyDescent="0.2">
      <c r="C26" s="2"/>
      <c r="D26" s="2"/>
      <c r="E26" s="2"/>
      <c r="F26" s="2"/>
      <c r="G26" s="2"/>
      <c r="H26" s="2"/>
      <c r="I26" s="2"/>
      <c r="J26" s="2"/>
      <c r="K26" s="2"/>
      <c r="L26" s="2"/>
    </row>
  </sheetData>
  <phoneticPr fontId="0" type="noConversion"/>
  <printOptions horizontalCentered="1"/>
  <pageMargins left="0.25" right="0.25" top="0.75" bottom="0.75" header="0.3" footer="0.3"/>
  <pageSetup scale="90" orientation="landscape" horizontalDpi="300" verticalDpi="300" r:id="rId1"/>
  <headerFooter alignWithMargins="0">
    <oddHeader>&amp;C&amp;"Arial,Bold"&amp;18Inside Construction Trends</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outlinePr summaryBelow="0" summaryRight="0"/>
    <pageSetUpPr autoPageBreaks="0"/>
  </sheetPr>
  <dimension ref="A1:P25"/>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33</v>
      </c>
      <c r="L1" s="26"/>
    </row>
    <row r="2" spans="1:16" ht="11.25" x14ac:dyDescent="0.2">
      <c r="B2" s="19">
        <v>2004</v>
      </c>
      <c r="C2" s="16">
        <v>2005</v>
      </c>
      <c r="D2" s="16">
        <v>2006</v>
      </c>
      <c r="E2" s="16">
        <v>2007</v>
      </c>
      <c r="F2" s="16">
        <v>2008</v>
      </c>
      <c r="G2" s="16">
        <v>2009</v>
      </c>
      <c r="H2" s="19">
        <v>2010</v>
      </c>
      <c r="I2" s="16">
        <v>2011</v>
      </c>
      <c r="J2" s="16">
        <v>2012</v>
      </c>
      <c r="K2" s="16">
        <v>2013</v>
      </c>
      <c r="L2" s="16">
        <v>2014</v>
      </c>
      <c r="M2" s="16">
        <v>2015</v>
      </c>
      <c r="N2" s="16">
        <v>2016</v>
      </c>
      <c r="O2" s="16">
        <v>2017</v>
      </c>
      <c r="P2" s="16">
        <v>2018</v>
      </c>
    </row>
    <row r="3" spans="1:16" x14ac:dyDescent="0.2">
      <c r="A3" s="1"/>
      <c r="B3"/>
      <c r="M3" s="107"/>
      <c r="N3" s="107"/>
      <c r="O3" s="107"/>
      <c r="P3" s="107"/>
    </row>
    <row r="4" spans="1:16" x14ac:dyDescent="0.2">
      <c r="A4" s="4" t="s">
        <v>137</v>
      </c>
      <c r="B4"/>
      <c r="M4" s="107"/>
      <c r="N4" s="107"/>
      <c r="O4" s="107"/>
      <c r="P4" s="107"/>
    </row>
    <row r="5" spans="1:16" ht="11.25" x14ac:dyDescent="0.2">
      <c r="A5" s="2" t="s">
        <v>2</v>
      </c>
      <c r="B5" s="6">
        <v>1520</v>
      </c>
      <c r="C5" s="6">
        <v>1536</v>
      </c>
      <c r="D5" s="6">
        <v>1709</v>
      </c>
      <c r="E5" s="6">
        <v>1892</v>
      </c>
      <c r="F5" s="6">
        <v>1956</v>
      </c>
      <c r="G5" s="6">
        <v>1800</v>
      </c>
      <c r="H5" s="6">
        <v>1687</v>
      </c>
      <c r="I5" s="6">
        <v>1624</v>
      </c>
      <c r="J5" s="6">
        <v>1538</v>
      </c>
      <c r="K5" s="6">
        <v>1411</v>
      </c>
      <c r="L5" s="6">
        <v>1400</v>
      </c>
      <c r="M5" s="6">
        <v>1349</v>
      </c>
      <c r="N5" s="6">
        <v>1347</v>
      </c>
      <c r="O5" s="6">
        <v>1356</v>
      </c>
      <c r="P5" s="6">
        <v>1531</v>
      </c>
    </row>
    <row r="6" spans="1:16" ht="11.25" x14ac:dyDescent="0.2">
      <c r="A6" s="2" t="s">
        <v>3</v>
      </c>
      <c r="B6" s="6">
        <v>108</v>
      </c>
      <c r="C6" s="6">
        <v>99</v>
      </c>
      <c r="D6" s="6">
        <v>95</v>
      </c>
      <c r="E6" s="6">
        <v>109</v>
      </c>
      <c r="F6" s="6">
        <v>110</v>
      </c>
      <c r="G6" s="6">
        <v>99</v>
      </c>
      <c r="H6" s="6">
        <v>91</v>
      </c>
      <c r="I6" s="6">
        <v>83</v>
      </c>
      <c r="J6" s="6">
        <v>95</v>
      </c>
      <c r="K6" s="6">
        <v>81</v>
      </c>
      <c r="L6" s="6">
        <v>76</v>
      </c>
      <c r="M6" s="6">
        <v>77</v>
      </c>
      <c r="N6" s="6">
        <v>69</v>
      </c>
      <c r="O6" s="6">
        <v>69</v>
      </c>
      <c r="P6" s="6">
        <f>Data!$B$4</f>
        <v>73</v>
      </c>
    </row>
    <row r="7" spans="1:16" ht="11.25" x14ac:dyDescent="0.2">
      <c r="A7" s="2" t="s">
        <v>4</v>
      </c>
      <c r="B7" s="7">
        <v>7.1052631578947367E-2</v>
      </c>
      <c r="C7" s="7">
        <v>6.4453125E-2</v>
      </c>
      <c r="D7" s="7">
        <v>5.5588063194850788E-2</v>
      </c>
      <c r="E7" s="7">
        <v>5.7610993657505286E-2</v>
      </c>
      <c r="F7" s="7">
        <v>5.6237218813905927E-2</v>
      </c>
      <c r="G7" s="7">
        <v>5.5E-2</v>
      </c>
      <c r="H7" s="7">
        <v>5.3941908713692949E-2</v>
      </c>
      <c r="I7" s="7">
        <v>5.1108374384236453E-2</v>
      </c>
      <c r="J7" s="7">
        <v>6.1768530559167749E-2</v>
      </c>
      <c r="K7" s="7">
        <v>5.7406094968107724E-2</v>
      </c>
      <c r="L7" s="7">
        <v>5.4285714285714284E-2</v>
      </c>
      <c r="M7" s="7">
        <v>5.7079318013343219E-2</v>
      </c>
      <c r="N7" s="7">
        <v>5.1224944320712694E-2</v>
      </c>
      <c r="O7" s="7">
        <v>5.0884955752212392E-2</v>
      </c>
      <c r="P7" s="7">
        <f>IF(P6/P5&gt;1,1,P6/P5)</f>
        <v>4.7681254082299153E-2</v>
      </c>
    </row>
    <row r="8" spans="1:16" ht="11.25" x14ac:dyDescent="0.2">
      <c r="A8" s="2" t="s">
        <v>5</v>
      </c>
      <c r="B8" s="6">
        <v>1412</v>
      </c>
      <c r="C8" s="6">
        <v>1437</v>
      </c>
      <c r="D8" s="6">
        <v>1614</v>
      </c>
      <c r="E8" s="6">
        <v>1783</v>
      </c>
      <c r="F8" s="6">
        <v>1846</v>
      </c>
      <c r="G8" s="6">
        <v>1701</v>
      </c>
      <c r="H8" s="6">
        <v>1596</v>
      </c>
      <c r="I8" s="6">
        <v>1541</v>
      </c>
      <c r="J8" s="6">
        <v>1443</v>
      </c>
      <c r="K8" s="6">
        <v>1330</v>
      </c>
      <c r="L8" s="6">
        <v>1324</v>
      </c>
      <c r="M8" s="6">
        <v>1272</v>
      </c>
      <c r="N8" s="6">
        <v>1278</v>
      </c>
      <c r="O8" s="6">
        <v>1287</v>
      </c>
      <c r="P8" s="6">
        <f>IF(P5-P6&lt;0,0,P5-P6)</f>
        <v>1458</v>
      </c>
    </row>
    <row r="9" spans="1:16" ht="11.25" x14ac:dyDescent="0.2">
      <c r="A9" s="2" t="s">
        <v>6</v>
      </c>
      <c r="B9" s="7">
        <v>0.92894736842105263</v>
      </c>
      <c r="C9" s="7">
        <v>0.935546875</v>
      </c>
      <c r="D9" s="7">
        <v>0.94441193680514923</v>
      </c>
      <c r="E9" s="7">
        <v>0.94238900634249467</v>
      </c>
      <c r="F9" s="7">
        <v>0.94376278118609402</v>
      </c>
      <c r="G9" s="7">
        <v>0.94499999999999995</v>
      </c>
      <c r="H9" s="7">
        <v>0.94605809128630702</v>
      </c>
      <c r="I9" s="7">
        <v>0.94889162561576357</v>
      </c>
      <c r="J9" s="7">
        <v>0.93823146944083224</v>
      </c>
      <c r="K9" s="7">
        <v>0.94259390503189222</v>
      </c>
      <c r="L9" s="7">
        <v>0.94571428571428573</v>
      </c>
      <c r="M9" s="7">
        <v>0.94292068198665679</v>
      </c>
      <c r="N9" s="7">
        <v>0.94877505567928733</v>
      </c>
      <c r="O9" s="7">
        <v>0.94911504424778759</v>
      </c>
      <c r="P9" s="7">
        <f>P8/P5</f>
        <v>0.95231874591770083</v>
      </c>
    </row>
    <row r="10" spans="1:16" ht="11.25" x14ac:dyDescent="0.2">
      <c r="B10" s="5"/>
      <c r="C10" s="5"/>
      <c r="D10" s="5"/>
      <c r="E10" s="5"/>
      <c r="F10" s="5"/>
      <c r="G10" s="5"/>
      <c r="H10" s="5"/>
      <c r="I10" s="5"/>
      <c r="J10" s="5"/>
      <c r="K10" s="5"/>
      <c r="L10" s="5"/>
      <c r="M10" s="5"/>
      <c r="N10" s="5"/>
      <c r="O10" s="5"/>
      <c r="P10" s="5"/>
    </row>
    <row r="11" spans="1:16" ht="11.25" x14ac:dyDescent="0.2">
      <c r="A11" s="4" t="s">
        <v>7</v>
      </c>
      <c r="B11" s="5"/>
      <c r="C11" s="5"/>
      <c r="D11" s="5"/>
      <c r="E11" s="5"/>
      <c r="F11" s="5"/>
      <c r="G11" s="5"/>
      <c r="H11" s="5"/>
      <c r="I11" s="5"/>
      <c r="J11" s="5"/>
      <c r="K11" s="5"/>
      <c r="L11" s="5"/>
      <c r="M11" s="5"/>
      <c r="N11" s="5"/>
      <c r="O11" s="5"/>
      <c r="P11" s="5"/>
    </row>
    <row r="12" spans="1:16" ht="11.25" x14ac:dyDescent="0.2">
      <c r="A12" s="2" t="s">
        <v>2</v>
      </c>
      <c r="B12" s="6">
        <v>18272</v>
      </c>
      <c r="C12" s="6">
        <v>19010</v>
      </c>
      <c r="D12" s="6">
        <v>20963</v>
      </c>
      <c r="E12" s="6">
        <v>21755</v>
      </c>
      <c r="F12" s="6">
        <v>20901</v>
      </c>
      <c r="G12" s="6">
        <v>16071</v>
      </c>
      <c r="H12" s="6">
        <v>14303</v>
      </c>
      <c r="I12" s="6">
        <v>14385</v>
      </c>
      <c r="J12" s="6">
        <v>15105</v>
      </c>
      <c r="K12" s="6">
        <v>15580</v>
      </c>
      <c r="L12" s="6">
        <v>15783</v>
      </c>
      <c r="M12" s="6">
        <v>15568</v>
      </c>
      <c r="N12" s="6">
        <v>16845</v>
      </c>
      <c r="O12" s="6">
        <v>17966</v>
      </c>
      <c r="P12" s="6">
        <v>19844</v>
      </c>
    </row>
    <row r="13" spans="1:16" ht="11.25" x14ac:dyDescent="0.2">
      <c r="A13" s="2" t="s">
        <v>8</v>
      </c>
      <c r="B13" s="6">
        <v>13155.84</v>
      </c>
      <c r="C13" s="6">
        <v>13687.199999999999</v>
      </c>
      <c r="D13" s="6">
        <v>15093.359999999999</v>
      </c>
      <c r="E13" s="6">
        <v>15663.599999999999</v>
      </c>
      <c r="F13" s="6">
        <v>14630.699999999999</v>
      </c>
      <c r="G13" s="6">
        <v>11249.699999999999</v>
      </c>
      <c r="H13" s="6">
        <v>10012.099999999999</v>
      </c>
      <c r="I13" s="6">
        <v>10069.5</v>
      </c>
      <c r="J13" s="6">
        <v>10573.5</v>
      </c>
      <c r="K13" s="6">
        <v>10906</v>
      </c>
      <c r="L13" s="6">
        <v>11048.099999999999</v>
      </c>
      <c r="M13" s="6">
        <v>10897.599999999999</v>
      </c>
      <c r="N13" s="6">
        <v>11791.5</v>
      </c>
      <c r="O13" s="6">
        <v>12576.199999999999</v>
      </c>
      <c r="P13" s="6">
        <f>P12*0.7</f>
        <v>13890.8</v>
      </c>
    </row>
    <row r="14" spans="1:16" ht="11.25" x14ac:dyDescent="0.2">
      <c r="A14" s="2" t="s">
        <v>3</v>
      </c>
      <c r="B14" s="6">
        <v>1574</v>
      </c>
      <c r="C14" s="6">
        <v>1511</v>
      </c>
      <c r="D14" s="6">
        <v>1859</v>
      </c>
      <c r="E14" s="6">
        <v>2042</v>
      </c>
      <c r="F14" s="6">
        <v>1921</v>
      </c>
      <c r="G14" s="6">
        <v>1292</v>
      </c>
      <c r="H14" s="6">
        <v>1325</v>
      </c>
      <c r="I14" s="6">
        <v>1544</v>
      </c>
      <c r="J14" s="6">
        <v>1699</v>
      </c>
      <c r="K14" s="6">
        <v>1542.25</v>
      </c>
      <c r="L14" s="6">
        <v>1453.6666666666667</v>
      </c>
      <c r="M14" s="6">
        <v>1123.1666666666665</v>
      </c>
      <c r="N14" s="6">
        <v>1549.6666666666667</v>
      </c>
      <c r="O14" s="6">
        <v>1782.75</v>
      </c>
      <c r="P14" s="6">
        <f>Data!$C$4</f>
        <v>2130.75</v>
      </c>
    </row>
    <row r="15" spans="1:16" ht="11.25" x14ac:dyDescent="0.2">
      <c r="A15" s="2" t="s">
        <v>4</v>
      </c>
      <c r="B15" s="7">
        <v>0.11964268340143996</v>
      </c>
      <c r="C15" s="7">
        <v>0.11039511368285698</v>
      </c>
      <c r="D15" s="7">
        <v>0.12316674352165456</v>
      </c>
      <c r="E15" s="7">
        <v>0.13036594397201157</v>
      </c>
      <c r="F15" s="7">
        <v>0.13129925430772282</v>
      </c>
      <c r="G15" s="7">
        <v>0.11484750704463231</v>
      </c>
      <c r="H15" s="7">
        <v>0.13233986875880188</v>
      </c>
      <c r="I15" s="7">
        <v>0.15333432643130246</v>
      </c>
      <c r="J15" s="7">
        <v>0.16068473069466119</v>
      </c>
      <c r="K15" s="7">
        <v>0.14141298367870897</v>
      </c>
      <c r="L15" s="7">
        <v>0.13157616845128728</v>
      </c>
      <c r="M15" s="7">
        <v>0.10306550677825087</v>
      </c>
      <c r="N15" s="7">
        <v>0.13142235225939589</v>
      </c>
      <c r="O15" s="7">
        <v>0.14175585629999524</v>
      </c>
      <c r="P15" s="7">
        <f>IF(P14/P13&gt;1,1,P14/P13)</f>
        <v>0.15339289313790425</v>
      </c>
    </row>
    <row r="16" spans="1:16" ht="11.25" x14ac:dyDescent="0.2">
      <c r="A16" s="2" t="s">
        <v>5</v>
      </c>
      <c r="B16" s="6">
        <v>11581.84</v>
      </c>
      <c r="C16" s="6">
        <v>12176.199999999999</v>
      </c>
      <c r="D16" s="6">
        <v>13234.359999999999</v>
      </c>
      <c r="E16" s="6">
        <v>13621.599999999999</v>
      </c>
      <c r="F16" s="6">
        <v>12709.699999999999</v>
      </c>
      <c r="G16" s="6">
        <v>9957.6999999999989</v>
      </c>
      <c r="H16" s="6">
        <v>8687.0999999999985</v>
      </c>
      <c r="I16" s="6">
        <v>8525.5</v>
      </c>
      <c r="J16" s="6">
        <v>8874.5</v>
      </c>
      <c r="K16" s="6">
        <v>9363.75</v>
      </c>
      <c r="L16" s="6">
        <v>9594.4333333333325</v>
      </c>
      <c r="M16" s="6">
        <v>9774.4333333333325</v>
      </c>
      <c r="N16" s="6">
        <v>10241.833333333334</v>
      </c>
      <c r="O16" s="6">
        <v>10793.449999999999</v>
      </c>
      <c r="P16" s="6">
        <f>IF(P13-P14&lt;0,0,P13-P14)</f>
        <v>11760.05</v>
      </c>
    </row>
    <row r="17" spans="1:16" ht="11.25" x14ac:dyDescent="0.2">
      <c r="A17" s="2" t="s">
        <v>6</v>
      </c>
      <c r="B17" s="7">
        <v>0.88035731659855998</v>
      </c>
      <c r="C17" s="7">
        <v>0.88960488631714296</v>
      </c>
      <c r="D17" s="7">
        <v>0.87683325647834542</v>
      </c>
      <c r="E17" s="7">
        <v>0.86963405602798849</v>
      </c>
      <c r="F17" s="7">
        <v>0.86870074569227718</v>
      </c>
      <c r="G17" s="7">
        <v>0.88515249295536769</v>
      </c>
      <c r="H17" s="7">
        <v>0.86766013124119812</v>
      </c>
      <c r="I17" s="7">
        <v>0.8466656735686976</v>
      </c>
      <c r="J17" s="7">
        <v>0.83931526930533884</v>
      </c>
      <c r="K17" s="7">
        <v>0.85858701632129109</v>
      </c>
      <c r="L17" s="7">
        <v>0.86842383154871283</v>
      </c>
      <c r="M17" s="7">
        <v>0.89693449322174912</v>
      </c>
      <c r="N17" s="7">
        <v>0.8685776477406042</v>
      </c>
      <c r="O17" s="7">
        <v>0.85824414370000479</v>
      </c>
      <c r="P17" s="7">
        <f>P16/P13</f>
        <v>0.84660710686209573</v>
      </c>
    </row>
    <row r="18" spans="1:16" ht="11.25" x14ac:dyDescent="0.2">
      <c r="B18" s="5"/>
      <c r="C18" s="5"/>
      <c r="D18" s="5"/>
      <c r="E18" s="5"/>
      <c r="F18" s="5"/>
      <c r="G18" s="5"/>
      <c r="H18" s="5"/>
      <c r="I18" s="5"/>
      <c r="J18" s="5"/>
      <c r="K18" s="5"/>
      <c r="L18" s="5"/>
      <c r="M18" s="5"/>
      <c r="N18" s="5"/>
      <c r="O18" s="5"/>
      <c r="P18" s="5"/>
    </row>
    <row r="19" spans="1:16" ht="11.25" x14ac:dyDescent="0.2">
      <c r="A19" s="4" t="s">
        <v>9</v>
      </c>
      <c r="B19" s="5"/>
      <c r="C19" s="5"/>
      <c r="D19" s="5"/>
      <c r="E19" s="5"/>
      <c r="F19" s="5"/>
      <c r="G19" s="5"/>
      <c r="H19" s="5"/>
      <c r="I19" s="5"/>
      <c r="J19" s="5"/>
      <c r="K19" s="5"/>
      <c r="L19" s="5"/>
      <c r="M19" s="5"/>
      <c r="N19" s="5"/>
      <c r="O19" s="5"/>
      <c r="P19" s="5"/>
    </row>
    <row r="20" spans="1:16" ht="11.25" x14ac:dyDescent="0.2">
      <c r="A20" s="2" t="s">
        <v>2</v>
      </c>
      <c r="B20" s="6">
        <v>653683</v>
      </c>
      <c r="C20" s="6">
        <v>691614</v>
      </c>
      <c r="D20" s="6">
        <v>819737</v>
      </c>
      <c r="E20" s="6">
        <v>909270</v>
      </c>
      <c r="F20" s="6">
        <v>929716</v>
      </c>
      <c r="G20" s="6">
        <v>722224</v>
      </c>
      <c r="H20" s="6">
        <v>658833</v>
      </c>
      <c r="I20" s="6">
        <v>676418</v>
      </c>
      <c r="J20" s="6">
        <v>731819</v>
      </c>
      <c r="K20" s="6">
        <v>759129</v>
      </c>
      <c r="L20" s="6">
        <v>775378</v>
      </c>
      <c r="M20" s="6">
        <v>781371</v>
      </c>
      <c r="N20" s="6">
        <v>862925</v>
      </c>
      <c r="O20" s="6">
        <v>940604</v>
      </c>
      <c r="P20" s="6">
        <v>1076770</v>
      </c>
    </row>
    <row r="21" spans="1:16" ht="11.25" x14ac:dyDescent="0.2">
      <c r="A21" s="2" t="s">
        <v>8</v>
      </c>
      <c r="B21" s="6">
        <v>437967.61000000004</v>
      </c>
      <c r="C21" s="6">
        <v>463381.38</v>
      </c>
      <c r="D21" s="6">
        <v>549223.79</v>
      </c>
      <c r="E21" s="6">
        <v>609210.9</v>
      </c>
      <c r="F21" s="6">
        <v>595018.23999999999</v>
      </c>
      <c r="G21" s="6">
        <v>462223.35999999999</v>
      </c>
      <c r="H21" s="6">
        <v>421653.12</v>
      </c>
      <c r="I21" s="6">
        <v>432907.52000000002</v>
      </c>
      <c r="J21" s="6">
        <v>468364.16000000003</v>
      </c>
      <c r="K21" s="6">
        <v>485842.56</v>
      </c>
      <c r="L21" s="6">
        <v>496241.91999999998</v>
      </c>
      <c r="M21" s="6">
        <v>500077.44</v>
      </c>
      <c r="N21" s="6">
        <v>552272</v>
      </c>
      <c r="O21" s="6">
        <v>601986.56000000006</v>
      </c>
      <c r="P21" s="6">
        <f>P20*0.64</f>
        <v>689132.8</v>
      </c>
    </row>
    <row r="22" spans="1:16" ht="11.25" x14ac:dyDescent="0.2">
      <c r="A22" s="2" t="s">
        <v>3</v>
      </c>
      <c r="B22" s="6">
        <v>63631</v>
      </c>
      <c r="C22" s="6">
        <v>62663</v>
      </c>
      <c r="D22" s="6">
        <v>77395</v>
      </c>
      <c r="E22" s="6">
        <v>91654</v>
      </c>
      <c r="F22" s="6">
        <v>91903</v>
      </c>
      <c r="G22" s="6">
        <v>64189</v>
      </c>
      <c r="H22" s="6">
        <v>70157</v>
      </c>
      <c r="I22" s="6">
        <v>81714</v>
      </c>
      <c r="J22" s="6">
        <v>97768</v>
      </c>
      <c r="K22" s="6">
        <v>91147.46325999999</v>
      </c>
      <c r="L22" s="6">
        <v>85826.738569999987</v>
      </c>
      <c r="M22" s="6">
        <v>58002.411730000007</v>
      </c>
      <c r="N22" s="6">
        <v>86510.160909999991</v>
      </c>
      <c r="O22" s="6">
        <v>99228.963400000008</v>
      </c>
      <c r="P22" s="6">
        <f>Data!$D$4</f>
        <v>119307.33934999999</v>
      </c>
    </row>
    <row r="23" spans="1:16" ht="11.25" x14ac:dyDescent="0.2">
      <c r="A23" s="2" t="s">
        <v>4</v>
      </c>
      <c r="B23" s="7">
        <v>0.14528699964821598</v>
      </c>
      <c r="C23" s="7">
        <v>0.13522986184727578</v>
      </c>
      <c r="D23" s="7">
        <v>0.14091705677935035</v>
      </c>
      <c r="E23" s="7">
        <v>0.15044707834347679</v>
      </c>
      <c r="F23" s="7">
        <v>0.15445408866793731</v>
      </c>
      <c r="G23" s="7">
        <v>0.1388700908582379</v>
      </c>
      <c r="H23" s="7">
        <v>0.16638558253760816</v>
      </c>
      <c r="I23" s="7">
        <v>0.18875624983368272</v>
      </c>
      <c r="J23" s="7">
        <v>0.20874355544198769</v>
      </c>
      <c r="K23" s="7">
        <v>0.18760699610178241</v>
      </c>
      <c r="L23" s="7">
        <v>0.17295342273784525</v>
      </c>
      <c r="M23" s="7">
        <v>0.11598685941521379</v>
      </c>
      <c r="N23" s="7">
        <v>0.15664411903916908</v>
      </c>
      <c r="O23" s="7">
        <v>0.16483584517235733</v>
      </c>
      <c r="P23" s="7">
        <f>IF(P22/P21&gt;1,1,P22/P21)</f>
        <v>0.17312677520210906</v>
      </c>
    </row>
    <row r="24" spans="1:16" ht="11.25" x14ac:dyDescent="0.2">
      <c r="A24" s="2" t="s">
        <v>5</v>
      </c>
      <c r="B24" s="6">
        <v>374336.61000000004</v>
      </c>
      <c r="C24" s="6">
        <v>400718.38</v>
      </c>
      <c r="D24" s="6">
        <v>471828.79000000004</v>
      </c>
      <c r="E24" s="6">
        <v>517556.9</v>
      </c>
      <c r="F24" s="6">
        <v>503115.24</v>
      </c>
      <c r="G24" s="6">
        <v>398034.36</v>
      </c>
      <c r="H24" s="6">
        <v>351496.12</v>
      </c>
      <c r="I24" s="6">
        <v>351193.52</v>
      </c>
      <c r="J24" s="6">
        <v>370596.16000000003</v>
      </c>
      <c r="K24" s="6">
        <v>394695.09674000001</v>
      </c>
      <c r="L24" s="6">
        <v>410415.18143</v>
      </c>
      <c r="M24" s="6">
        <v>442075.02827000001</v>
      </c>
      <c r="N24" s="6">
        <v>465761.83909000002</v>
      </c>
      <c r="O24" s="6">
        <v>502757.59660000005</v>
      </c>
      <c r="P24" s="6">
        <f>IF(P21-P22&lt;0,0,P21-P22)</f>
        <v>569825.46065000002</v>
      </c>
    </row>
    <row r="25" spans="1:16" ht="11.25" x14ac:dyDescent="0.2">
      <c r="A25" s="2" t="s">
        <v>6</v>
      </c>
      <c r="B25" s="7">
        <v>0.85471300035178399</v>
      </c>
      <c r="C25" s="7">
        <v>0.86477013815272419</v>
      </c>
      <c r="D25" s="7">
        <v>0.8590829432206496</v>
      </c>
      <c r="E25" s="7">
        <v>0.84955292165652319</v>
      </c>
      <c r="F25" s="7">
        <v>0.84554591133206269</v>
      </c>
      <c r="G25" s="7">
        <v>0.86112990914176213</v>
      </c>
      <c r="H25" s="7">
        <v>0.83361441746239184</v>
      </c>
      <c r="I25" s="7">
        <v>0.81124375016631733</v>
      </c>
      <c r="J25" s="7">
        <v>0.79125644455801236</v>
      </c>
      <c r="K25" s="7">
        <v>0.81239300389821756</v>
      </c>
      <c r="L25" s="7">
        <v>0.82704657726215469</v>
      </c>
      <c r="M25" s="7">
        <v>0.88401314058478619</v>
      </c>
      <c r="N25" s="7">
        <v>0.84335588096083092</v>
      </c>
      <c r="O25" s="7">
        <v>0.83516415482764261</v>
      </c>
      <c r="P25" s="7">
        <f>P24/P21</f>
        <v>0.82687322479789094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34</v>
      </c>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s="107"/>
      <c r="N3" s="107"/>
      <c r="O3" s="107"/>
      <c r="P3" s="107"/>
    </row>
    <row r="4" spans="1:16" x14ac:dyDescent="0.2">
      <c r="A4" s="4" t="s">
        <v>137</v>
      </c>
      <c r="B4"/>
      <c r="M4" s="107"/>
      <c r="N4" s="107"/>
      <c r="O4" s="107"/>
      <c r="P4" s="107"/>
    </row>
    <row r="5" spans="1:16" ht="11.25" x14ac:dyDescent="0.2">
      <c r="A5" s="2" t="s">
        <v>2</v>
      </c>
      <c r="B5" s="6">
        <v>805</v>
      </c>
      <c r="C5" s="6">
        <v>862</v>
      </c>
      <c r="D5" s="6">
        <v>901</v>
      </c>
      <c r="E5" s="6">
        <v>922</v>
      </c>
      <c r="F5" s="6">
        <v>925</v>
      </c>
      <c r="G5" s="6">
        <v>883</v>
      </c>
      <c r="H5" s="6">
        <v>837</v>
      </c>
      <c r="I5" s="6">
        <v>819</v>
      </c>
      <c r="J5" s="6">
        <v>811</v>
      </c>
      <c r="K5" s="6">
        <v>794</v>
      </c>
      <c r="L5" s="6">
        <v>788</v>
      </c>
      <c r="M5" s="6">
        <v>779</v>
      </c>
      <c r="N5" s="6">
        <v>806</v>
      </c>
      <c r="O5" s="6">
        <v>838</v>
      </c>
      <c r="P5" s="6">
        <v>849</v>
      </c>
    </row>
    <row r="6" spans="1:16" ht="11.25" x14ac:dyDescent="0.2">
      <c r="A6" s="2" t="s">
        <v>3</v>
      </c>
      <c r="B6" s="6">
        <v>47</v>
      </c>
      <c r="C6" s="6">
        <v>49</v>
      </c>
      <c r="D6" s="6">
        <v>58</v>
      </c>
      <c r="E6" s="6">
        <v>55</v>
      </c>
      <c r="F6" s="6">
        <v>48</v>
      </c>
      <c r="G6" s="6">
        <v>45</v>
      </c>
      <c r="H6" s="6">
        <v>50</v>
      </c>
      <c r="I6" s="6">
        <v>56</v>
      </c>
      <c r="J6" s="6">
        <v>48</v>
      </c>
      <c r="K6" s="6">
        <v>48</v>
      </c>
      <c r="L6" s="6">
        <v>43</v>
      </c>
      <c r="M6" s="6">
        <v>49</v>
      </c>
      <c r="N6" s="6">
        <v>49</v>
      </c>
      <c r="O6" s="6">
        <v>43</v>
      </c>
      <c r="P6" s="6">
        <f>Data!$B$5</f>
        <v>46</v>
      </c>
    </row>
    <row r="7" spans="1:16" ht="11.25" x14ac:dyDescent="0.2">
      <c r="A7" s="2" t="s">
        <v>4</v>
      </c>
      <c r="B7" s="7">
        <v>5.8385093167701865E-2</v>
      </c>
      <c r="C7" s="7">
        <v>5.6844547563805102E-2</v>
      </c>
      <c r="D7" s="7">
        <v>6.4372918978912314E-2</v>
      </c>
      <c r="E7" s="7">
        <v>5.9652928416485902E-2</v>
      </c>
      <c r="F7" s="7">
        <v>5.1891891891891889E-2</v>
      </c>
      <c r="G7" s="7">
        <v>5.0962627406568518E-2</v>
      </c>
      <c r="H7" s="7">
        <v>5.9737156511350059E-2</v>
      </c>
      <c r="I7" s="7">
        <v>6.8376068376068383E-2</v>
      </c>
      <c r="J7" s="7">
        <v>5.9186189889025895E-2</v>
      </c>
      <c r="K7" s="7">
        <v>6.0453400503778336E-2</v>
      </c>
      <c r="L7" s="7">
        <v>5.4568527918781723E-2</v>
      </c>
      <c r="M7" s="7">
        <v>6.290115532734275E-2</v>
      </c>
      <c r="N7" s="7">
        <v>6.0794044665012405E-2</v>
      </c>
      <c r="O7" s="7">
        <v>5.1312649164677801E-2</v>
      </c>
      <c r="P7" s="7">
        <f>IF(P6/P5&gt;1,1,P6/P5)</f>
        <v>5.418138987043581E-2</v>
      </c>
    </row>
    <row r="8" spans="1:16" ht="11.25" x14ac:dyDescent="0.2">
      <c r="A8" s="2" t="s">
        <v>5</v>
      </c>
      <c r="B8" s="6">
        <v>758</v>
      </c>
      <c r="C8" s="6">
        <v>813</v>
      </c>
      <c r="D8" s="6">
        <v>843</v>
      </c>
      <c r="E8" s="6">
        <v>867</v>
      </c>
      <c r="F8" s="6">
        <v>877</v>
      </c>
      <c r="G8" s="6">
        <v>838</v>
      </c>
      <c r="H8" s="6">
        <v>787</v>
      </c>
      <c r="I8" s="6">
        <v>763</v>
      </c>
      <c r="J8" s="6">
        <v>763</v>
      </c>
      <c r="K8" s="6">
        <v>746</v>
      </c>
      <c r="L8" s="6">
        <v>745</v>
      </c>
      <c r="M8" s="6">
        <v>730</v>
      </c>
      <c r="N8" s="6">
        <v>757</v>
      </c>
      <c r="O8" s="6">
        <v>795</v>
      </c>
      <c r="P8" s="6">
        <f>IF(P5-P6&lt;0,0,P5-P6)</f>
        <v>803</v>
      </c>
    </row>
    <row r="9" spans="1:16" ht="11.25" x14ac:dyDescent="0.2">
      <c r="A9" s="2" t="s">
        <v>6</v>
      </c>
      <c r="B9" s="7">
        <v>0.94161490683229809</v>
      </c>
      <c r="C9" s="7">
        <v>0.94315545243619492</v>
      </c>
      <c r="D9" s="7">
        <v>0.93562708102108771</v>
      </c>
      <c r="E9" s="7">
        <v>0.94034707158351405</v>
      </c>
      <c r="F9" s="7">
        <v>0.94810810810810808</v>
      </c>
      <c r="G9" s="7">
        <v>0.94903737259343146</v>
      </c>
      <c r="H9" s="7">
        <v>0.94026284348864997</v>
      </c>
      <c r="I9" s="7">
        <v>0.93162393162393164</v>
      </c>
      <c r="J9" s="7">
        <v>0.94081381011097409</v>
      </c>
      <c r="K9" s="7">
        <v>0.93954659949622166</v>
      </c>
      <c r="L9" s="7">
        <v>0.94543147208121825</v>
      </c>
      <c r="M9" s="7">
        <v>0.93709884467265725</v>
      </c>
      <c r="N9" s="7">
        <v>0.93920595533498763</v>
      </c>
      <c r="O9" s="7">
        <v>0.94868735083532219</v>
      </c>
      <c r="P9" s="7">
        <f>P8/P5</f>
        <v>0.94581861012956414</v>
      </c>
    </row>
    <row r="10" spans="1:16" ht="11.25" x14ac:dyDescent="0.2">
      <c r="B10" s="5"/>
      <c r="C10" s="5"/>
      <c r="D10" s="5"/>
      <c r="E10" s="5"/>
      <c r="F10" s="5"/>
      <c r="G10" s="5"/>
      <c r="H10" s="5"/>
      <c r="I10" s="5"/>
      <c r="J10" s="5"/>
      <c r="K10" s="5"/>
      <c r="L10" s="5"/>
      <c r="M10" s="5"/>
      <c r="N10" s="5"/>
      <c r="O10" s="5"/>
      <c r="P10" s="5"/>
    </row>
    <row r="11" spans="1:16" ht="11.25" x14ac:dyDescent="0.2">
      <c r="A11" s="4" t="s">
        <v>7</v>
      </c>
      <c r="B11" s="5"/>
      <c r="C11" s="5"/>
      <c r="D11" s="5"/>
      <c r="E11" s="5"/>
      <c r="F11" s="5"/>
      <c r="G11" s="5"/>
      <c r="H11" s="5"/>
      <c r="I11" s="5"/>
      <c r="J11" s="5"/>
      <c r="K11" s="5"/>
      <c r="L11" s="5"/>
      <c r="M11" s="5"/>
      <c r="N11" s="5"/>
      <c r="O11" s="5"/>
      <c r="P11" s="5"/>
    </row>
    <row r="12" spans="1:16" ht="11.25" x14ac:dyDescent="0.2">
      <c r="A12" s="2" t="s">
        <v>2</v>
      </c>
      <c r="B12" s="6">
        <v>6377</v>
      </c>
      <c r="C12" s="6">
        <v>6673</v>
      </c>
      <c r="D12" s="6">
        <v>7008</v>
      </c>
      <c r="E12" s="6">
        <v>7100</v>
      </c>
      <c r="F12" s="6">
        <v>7037</v>
      </c>
      <c r="G12" s="6">
        <v>6563</v>
      </c>
      <c r="H12" s="6">
        <v>6297</v>
      </c>
      <c r="I12" s="6">
        <v>6289</v>
      </c>
      <c r="J12" s="6">
        <v>6704</v>
      </c>
      <c r="K12" s="6">
        <v>6639</v>
      </c>
      <c r="L12" s="6">
        <v>6699</v>
      </c>
      <c r="M12" s="6">
        <v>7261</v>
      </c>
      <c r="N12" s="6">
        <v>7823</v>
      </c>
      <c r="O12" s="6">
        <v>7778</v>
      </c>
      <c r="P12" s="6">
        <v>7842</v>
      </c>
    </row>
    <row r="13" spans="1:16" ht="11.25" x14ac:dyDescent="0.2">
      <c r="A13" s="2" t="s">
        <v>8</v>
      </c>
      <c r="B13" s="6">
        <v>4591.4399999999996</v>
      </c>
      <c r="C13" s="6">
        <v>4804.5599999999995</v>
      </c>
      <c r="D13" s="6">
        <v>5045.76</v>
      </c>
      <c r="E13" s="6">
        <v>5112</v>
      </c>
      <c r="F13" s="6">
        <v>4925.8999999999996</v>
      </c>
      <c r="G13" s="6">
        <v>4594.0999999999995</v>
      </c>
      <c r="H13" s="6">
        <v>4407.8999999999996</v>
      </c>
      <c r="I13" s="6">
        <v>4402.2999999999993</v>
      </c>
      <c r="J13" s="6">
        <v>4692.7999999999993</v>
      </c>
      <c r="K13" s="6">
        <v>4647.2999999999993</v>
      </c>
      <c r="L13" s="6">
        <v>4689.2999999999993</v>
      </c>
      <c r="M13" s="6">
        <v>5082.7</v>
      </c>
      <c r="N13" s="6">
        <v>5476.0999999999995</v>
      </c>
      <c r="O13" s="6">
        <v>5444.5999999999995</v>
      </c>
      <c r="P13" s="6">
        <f>P12*0.7</f>
        <v>5489.4</v>
      </c>
    </row>
    <row r="14" spans="1:16" ht="11.25" x14ac:dyDescent="0.2">
      <c r="A14" s="2" t="s">
        <v>3</v>
      </c>
      <c r="B14" s="6">
        <v>473</v>
      </c>
      <c r="C14" s="6">
        <v>480</v>
      </c>
      <c r="D14" s="6">
        <v>570</v>
      </c>
      <c r="E14" s="6">
        <v>526</v>
      </c>
      <c r="F14" s="6">
        <v>498</v>
      </c>
      <c r="G14" s="6">
        <v>290</v>
      </c>
      <c r="H14" s="6">
        <v>371</v>
      </c>
      <c r="I14" s="6">
        <v>474</v>
      </c>
      <c r="J14" s="6">
        <v>559</v>
      </c>
      <c r="K14" s="6">
        <v>502.75</v>
      </c>
      <c r="L14" s="6">
        <v>438.08333333333331</v>
      </c>
      <c r="M14" s="6">
        <v>654.91666666666663</v>
      </c>
      <c r="N14" s="6">
        <v>816.16666666666674</v>
      </c>
      <c r="O14" s="6">
        <v>620.58333333333337</v>
      </c>
      <c r="P14" s="6">
        <f>Data!$C$5</f>
        <v>524.25</v>
      </c>
    </row>
    <row r="15" spans="1:16" ht="11.25" x14ac:dyDescent="0.2">
      <c r="A15" s="2" t="s">
        <v>4</v>
      </c>
      <c r="B15" s="7">
        <v>0.10301778962591257</v>
      </c>
      <c r="C15" s="7">
        <v>9.9905090164343888E-2</v>
      </c>
      <c r="D15" s="7">
        <v>0.11296613394216133</v>
      </c>
      <c r="E15" s="7">
        <v>0.10289514866979656</v>
      </c>
      <c r="F15" s="7">
        <v>0.10109827645709414</v>
      </c>
      <c r="G15" s="7">
        <v>6.3124442219368332E-2</v>
      </c>
      <c r="H15" s="7">
        <v>8.4167063681117996E-2</v>
      </c>
      <c r="I15" s="7">
        <v>0.10767099016423234</v>
      </c>
      <c r="J15" s="7">
        <v>0.1191186498465735</v>
      </c>
      <c r="K15" s="7">
        <v>0.10818109439889831</v>
      </c>
      <c r="L15" s="7">
        <v>9.342190376673136E-2</v>
      </c>
      <c r="M15" s="7">
        <v>0.12885211928043494</v>
      </c>
      <c r="N15" s="7">
        <v>0.14904159286109947</v>
      </c>
      <c r="O15" s="7">
        <v>0.11398143726505774</v>
      </c>
      <c r="P15" s="7">
        <f>IF(P14/P13&gt;1,1,P14/P13)</f>
        <v>9.5502240682041759E-2</v>
      </c>
    </row>
    <row r="16" spans="1:16" ht="11.25" x14ac:dyDescent="0.2">
      <c r="A16" s="2" t="s">
        <v>5</v>
      </c>
      <c r="B16" s="6">
        <v>4118.4399999999996</v>
      </c>
      <c r="C16" s="6">
        <v>4324.5599999999995</v>
      </c>
      <c r="D16" s="6">
        <v>4475.76</v>
      </c>
      <c r="E16" s="6">
        <v>4586</v>
      </c>
      <c r="F16" s="6">
        <v>4427.8999999999996</v>
      </c>
      <c r="G16" s="6">
        <v>4304.0999999999995</v>
      </c>
      <c r="H16" s="6">
        <v>4036.8999999999996</v>
      </c>
      <c r="I16" s="6">
        <v>3928.2999999999993</v>
      </c>
      <c r="J16" s="6">
        <v>4133.7999999999993</v>
      </c>
      <c r="K16" s="6">
        <v>4144.5499999999993</v>
      </c>
      <c r="L16" s="6">
        <v>4251.2166666666662</v>
      </c>
      <c r="M16" s="6">
        <v>4427.7833333333328</v>
      </c>
      <c r="N16" s="6">
        <v>4659.9333333333325</v>
      </c>
      <c r="O16" s="6">
        <v>4824.0166666666664</v>
      </c>
      <c r="P16" s="6">
        <f>IF(P13-P14&lt;0,0,P13-P14)</f>
        <v>4965.1499999999996</v>
      </c>
    </row>
    <row r="17" spans="1:16" ht="11.25" x14ac:dyDescent="0.2">
      <c r="A17" s="2" t="s">
        <v>6</v>
      </c>
      <c r="B17" s="7">
        <v>0.89698221037408743</v>
      </c>
      <c r="C17" s="7">
        <v>0.9000949098356561</v>
      </c>
      <c r="D17" s="7">
        <v>0.88703386605783863</v>
      </c>
      <c r="E17" s="7">
        <v>0.89710485133020346</v>
      </c>
      <c r="F17" s="7">
        <v>0.89890172354290587</v>
      </c>
      <c r="G17" s="7">
        <v>0.9368755577806317</v>
      </c>
      <c r="H17" s="7">
        <v>0.91583293631888196</v>
      </c>
      <c r="I17" s="7">
        <v>0.89232900983576768</v>
      </c>
      <c r="J17" s="7">
        <v>0.8808813501534265</v>
      </c>
      <c r="K17" s="7">
        <v>0.89181890560110166</v>
      </c>
      <c r="L17" s="7">
        <v>0.90657809623326868</v>
      </c>
      <c r="M17" s="7">
        <v>0.87114788071956495</v>
      </c>
      <c r="N17" s="7">
        <v>0.85095840713890047</v>
      </c>
      <c r="O17" s="7">
        <v>0.88601856273494228</v>
      </c>
      <c r="P17" s="7">
        <f>P16/P13</f>
        <v>0.90449775931795828</v>
      </c>
    </row>
    <row r="18" spans="1:16" ht="11.25" x14ac:dyDescent="0.2">
      <c r="B18" s="5"/>
      <c r="C18" s="5"/>
      <c r="D18" s="5"/>
      <c r="E18" s="5"/>
      <c r="F18" s="5"/>
      <c r="G18" s="5"/>
      <c r="H18" s="5"/>
      <c r="I18" s="5"/>
      <c r="J18" s="5"/>
      <c r="K18" s="5"/>
      <c r="L18" s="5"/>
      <c r="M18" s="5"/>
      <c r="N18" s="5"/>
      <c r="O18" s="5"/>
      <c r="P18" s="5"/>
    </row>
    <row r="19" spans="1:16" ht="11.25" x14ac:dyDescent="0.2">
      <c r="A19" s="4" t="s">
        <v>9</v>
      </c>
      <c r="B19" s="5"/>
      <c r="C19" s="5"/>
      <c r="D19" s="5"/>
      <c r="E19" s="5"/>
      <c r="F19" s="5"/>
      <c r="G19" s="5"/>
      <c r="H19" s="5"/>
      <c r="I19" s="5"/>
      <c r="J19" s="5"/>
      <c r="K19" s="5"/>
      <c r="L19" s="5"/>
      <c r="M19" s="5"/>
      <c r="N19" s="5"/>
      <c r="O19" s="5"/>
      <c r="P19" s="5"/>
    </row>
    <row r="20" spans="1:16" ht="11.25" x14ac:dyDescent="0.2">
      <c r="A20" s="2" t="s">
        <v>2</v>
      </c>
      <c r="B20" s="6">
        <v>208113</v>
      </c>
      <c r="C20" s="6">
        <v>229431</v>
      </c>
      <c r="D20" s="6">
        <v>251826</v>
      </c>
      <c r="E20" s="6">
        <v>265702</v>
      </c>
      <c r="F20" s="6">
        <v>277592</v>
      </c>
      <c r="G20" s="6">
        <v>268095</v>
      </c>
      <c r="H20" s="6">
        <v>259934</v>
      </c>
      <c r="I20" s="6">
        <v>270596</v>
      </c>
      <c r="J20" s="6">
        <v>295580</v>
      </c>
      <c r="K20" s="6">
        <v>293037</v>
      </c>
      <c r="L20" s="6">
        <v>302393</v>
      </c>
      <c r="M20" s="6">
        <v>341126</v>
      </c>
      <c r="N20" s="6">
        <v>377857</v>
      </c>
      <c r="O20" s="6">
        <v>385143</v>
      </c>
      <c r="P20" s="6">
        <v>385698</v>
      </c>
    </row>
    <row r="21" spans="1:16" ht="11.25" x14ac:dyDescent="0.2">
      <c r="A21" s="2" t="s">
        <v>8</v>
      </c>
      <c r="B21" s="6">
        <v>139435.71000000002</v>
      </c>
      <c r="C21" s="6">
        <v>153718.77000000002</v>
      </c>
      <c r="D21" s="6">
        <v>168723.42</v>
      </c>
      <c r="E21" s="6">
        <v>178020.34</v>
      </c>
      <c r="F21" s="6">
        <v>177658.88</v>
      </c>
      <c r="G21" s="6">
        <v>171580.80000000002</v>
      </c>
      <c r="H21" s="6">
        <v>166357.76000000001</v>
      </c>
      <c r="I21" s="6">
        <v>173181.44</v>
      </c>
      <c r="J21" s="6">
        <v>189171.20000000001</v>
      </c>
      <c r="K21" s="6">
        <v>187543.67999999999</v>
      </c>
      <c r="L21" s="6">
        <v>193531.51999999999</v>
      </c>
      <c r="M21" s="6">
        <v>218320.64000000001</v>
      </c>
      <c r="N21" s="6">
        <v>241828.48000000001</v>
      </c>
      <c r="O21" s="6">
        <v>246491.52000000002</v>
      </c>
      <c r="P21" s="6">
        <f>P20*0.64</f>
        <v>246846.72</v>
      </c>
    </row>
    <row r="22" spans="1:16" ht="11.25" x14ac:dyDescent="0.2">
      <c r="A22" s="2" t="s">
        <v>3</v>
      </c>
      <c r="B22" s="6">
        <v>18316</v>
      </c>
      <c r="C22" s="6">
        <v>18393</v>
      </c>
      <c r="D22" s="6">
        <v>19109</v>
      </c>
      <c r="E22" s="6">
        <v>21108</v>
      </c>
      <c r="F22" s="6">
        <v>21088</v>
      </c>
      <c r="G22" s="6">
        <v>14758</v>
      </c>
      <c r="H22" s="6">
        <v>15986</v>
      </c>
      <c r="I22" s="6">
        <v>17636</v>
      </c>
      <c r="J22" s="6">
        <v>25697</v>
      </c>
      <c r="K22" s="6">
        <v>25649.477669999997</v>
      </c>
      <c r="L22" s="6">
        <v>20698.432169999996</v>
      </c>
      <c r="M22" s="6">
        <v>32162.832329999997</v>
      </c>
      <c r="N22" s="6">
        <v>42801.651610000001</v>
      </c>
      <c r="O22" s="6">
        <v>32220.800340000002</v>
      </c>
      <c r="P22" s="6">
        <f>Data!$D$5</f>
        <v>26400.971590000001</v>
      </c>
    </row>
    <row r="23" spans="1:16" ht="11.25" x14ac:dyDescent="0.2">
      <c r="A23" s="2" t="s">
        <v>4</v>
      </c>
      <c r="B23" s="7">
        <v>0.13135802872879548</v>
      </c>
      <c r="C23" s="7">
        <v>0.11965357255981164</v>
      </c>
      <c r="D23" s="7">
        <v>0.11325635765325287</v>
      </c>
      <c r="E23" s="7">
        <v>0.11857072062664301</v>
      </c>
      <c r="F23" s="7">
        <v>0.11869938614945676</v>
      </c>
      <c r="G23" s="7">
        <v>8.6011954717544151E-2</v>
      </c>
      <c r="H23" s="7">
        <v>9.6094104657336088E-2</v>
      </c>
      <c r="I23" s="7">
        <v>0.10183539298437523</v>
      </c>
      <c r="J23" s="7">
        <v>0.13583991643548277</v>
      </c>
      <c r="K23" s="7">
        <v>0.13676535338327581</v>
      </c>
      <c r="L23" s="7">
        <v>0.10695121998731781</v>
      </c>
      <c r="M23" s="7">
        <v>0.14731924718615699</v>
      </c>
      <c r="N23" s="7">
        <v>0.17699177371499006</v>
      </c>
      <c r="O23" s="7">
        <v>0.13071768286389729</v>
      </c>
      <c r="P23" s="7">
        <f>IF(P22/P21&gt;1,1,P22/P21)</f>
        <v>0.1069528960725101</v>
      </c>
    </row>
    <row r="24" spans="1:16" ht="11.25" x14ac:dyDescent="0.2">
      <c r="A24" s="2" t="s">
        <v>5</v>
      </c>
      <c r="B24" s="6">
        <v>121119.71000000002</v>
      </c>
      <c r="C24" s="6">
        <v>135325.77000000002</v>
      </c>
      <c r="D24" s="6">
        <v>149614.42000000001</v>
      </c>
      <c r="E24" s="6">
        <v>156912.34</v>
      </c>
      <c r="F24" s="6">
        <v>156570.88</v>
      </c>
      <c r="G24" s="6">
        <v>156822.80000000002</v>
      </c>
      <c r="H24" s="6">
        <v>150371.76</v>
      </c>
      <c r="I24" s="6">
        <v>155545.44</v>
      </c>
      <c r="J24" s="6">
        <v>163474.20000000001</v>
      </c>
      <c r="K24" s="6">
        <v>161894.20233</v>
      </c>
      <c r="L24" s="6">
        <v>172833.08783</v>
      </c>
      <c r="M24" s="6">
        <v>186157.80767000001</v>
      </c>
      <c r="N24" s="6">
        <v>199026.82839000001</v>
      </c>
      <c r="O24" s="6">
        <v>214270.71966</v>
      </c>
      <c r="P24" s="6">
        <f>IF(P21-P22&lt;0,0,P21-P22)</f>
        <v>220445.74841</v>
      </c>
    </row>
    <row r="25" spans="1:16" ht="11.25" x14ac:dyDescent="0.2">
      <c r="A25" s="2" t="s">
        <v>6</v>
      </c>
      <c r="B25" s="7">
        <v>0.86864197127120446</v>
      </c>
      <c r="C25" s="7">
        <v>0.88034642744018832</v>
      </c>
      <c r="D25" s="7">
        <v>0.88674364234674707</v>
      </c>
      <c r="E25" s="7">
        <v>0.88142927937335702</v>
      </c>
      <c r="F25" s="7">
        <v>0.88130061385054326</v>
      </c>
      <c r="G25" s="7">
        <v>0.91398804528245581</v>
      </c>
      <c r="H25" s="7">
        <v>0.90390589534266397</v>
      </c>
      <c r="I25" s="7">
        <v>0.89816460701562473</v>
      </c>
      <c r="J25" s="7">
        <v>0.86416008356451723</v>
      </c>
      <c r="K25" s="7">
        <v>0.86323464661672422</v>
      </c>
      <c r="L25" s="7">
        <v>0.89304878001268229</v>
      </c>
      <c r="M25" s="7">
        <v>0.85268075281384292</v>
      </c>
      <c r="N25" s="7">
        <v>0.82300822628500991</v>
      </c>
      <c r="O25" s="7">
        <v>0.8692823171361026</v>
      </c>
      <c r="P25" s="7">
        <f>P24/P21</f>
        <v>0.89304710392748987</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35</v>
      </c>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s="107"/>
      <c r="N3" s="107"/>
      <c r="O3" s="107"/>
      <c r="P3" s="107"/>
    </row>
    <row r="4" spans="1:16" x14ac:dyDescent="0.2">
      <c r="A4" s="4" t="s">
        <v>137</v>
      </c>
      <c r="B4"/>
      <c r="M4" s="107"/>
      <c r="N4" s="107"/>
      <c r="O4" s="107"/>
      <c r="P4" s="107"/>
    </row>
    <row r="5" spans="1:16" ht="11.25" x14ac:dyDescent="0.2">
      <c r="A5" s="2" t="s">
        <v>2</v>
      </c>
      <c r="B5" s="6">
        <v>7945</v>
      </c>
      <c r="C5" s="6">
        <v>7752</v>
      </c>
      <c r="D5" s="6">
        <v>8160</v>
      </c>
      <c r="E5" s="6">
        <v>8122</v>
      </c>
      <c r="F5" s="6">
        <v>8006</v>
      </c>
      <c r="G5" s="6">
        <v>8008</v>
      </c>
      <c r="H5" s="6">
        <v>7528</v>
      </c>
      <c r="I5" s="6">
        <v>7070</v>
      </c>
      <c r="J5" s="6">
        <v>6935</v>
      </c>
      <c r="K5" s="6">
        <v>6968</v>
      </c>
      <c r="L5" s="6">
        <v>7486</v>
      </c>
      <c r="M5" s="6">
        <v>7723</v>
      </c>
      <c r="N5" s="6">
        <v>8043</v>
      </c>
      <c r="O5" s="6">
        <v>8313</v>
      </c>
      <c r="P5" s="6">
        <v>9152</v>
      </c>
    </row>
    <row r="6" spans="1:16" ht="11.25" x14ac:dyDescent="0.2">
      <c r="A6" s="2" t="s">
        <v>3</v>
      </c>
      <c r="B6" s="6">
        <v>2244</v>
      </c>
      <c r="C6" s="6">
        <v>2282</v>
      </c>
      <c r="D6" s="6">
        <v>2253</v>
      </c>
      <c r="E6" s="6">
        <v>2472</v>
      </c>
      <c r="F6" s="6">
        <v>2355</v>
      </c>
      <c r="G6" s="6">
        <v>2412</v>
      </c>
      <c r="H6" s="6">
        <v>2341</v>
      </c>
      <c r="I6" s="6">
        <v>2212</v>
      </c>
      <c r="J6" s="6">
        <v>2309</v>
      </c>
      <c r="K6" s="6">
        <v>2244</v>
      </c>
      <c r="L6" s="6">
        <v>2238</v>
      </c>
      <c r="M6" s="6">
        <v>2305</v>
      </c>
      <c r="N6" s="6">
        <v>2342</v>
      </c>
      <c r="O6" s="6">
        <v>2429</v>
      </c>
      <c r="P6" s="6">
        <f>Data!$B$6</f>
        <v>2528</v>
      </c>
    </row>
    <row r="7" spans="1:16" ht="11.25" x14ac:dyDescent="0.2">
      <c r="A7" s="2" t="s">
        <v>4</v>
      </c>
      <c r="B7" s="7">
        <v>0.28244178728760228</v>
      </c>
      <c r="C7" s="7">
        <v>0.29437564499484004</v>
      </c>
      <c r="D7" s="7">
        <v>0.27610294117647061</v>
      </c>
      <c r="E7" s="7">
        <v>0.30435853238118687</v>
      </c>
      <c r="F7" s="7">
        <v>0.29415438421184115</v>
      </c>
      <c r="G7" s="7">
        <v>0.30119880119880121</v>
      </c>
      <c r="H7" s="7">
        <v>0.31097236981934112</v>
      </c>
      <c r="I7" s="7">
        <v>0.31287128712871287</v>
      </c>
      <c r="J7" s="7">
        <v>0.33294881038211971</v>
      </c>
      <c r="K7" s="7">
        <v>0.32204362801377728</v>
      </c>
      <c r="L7" s="7">
        <v>0.29895805503606732</v>
      </c>
      <c r="M7" s="7">
        <v>0.29845914799948209</v>
      </c>
      <c r="N7" s="7">
        <v>0.29118488126321024</v>
      </c>
      <c r="O7" s="7">
        <v>0.29219295079995189</v>
      </c>
      <c r="P7" s="7">
        <f>IF(P6/P5&gt;1,1,P6/P5)</f>
        <v>0.2762237762237762</v>
      </c>
    </row>
    <row r="8" spans="1:16" ht="11.25" x14ac:dyDescent="0.2">
      <c r="A8" s="2" t="s">
        <v>5</v>
      </c>
      <c r="B8" s="6">
        <v>5701</v>
      </c>
      <c r="C8" s="6">
        <v>5470</v>
      </c>
      <c r="D8" s="6">
        <v>5907</v>
      </c>
      <c r="E8" s="6">
        <v>5650</v>
      </c>
      <c r="F8" s="6">
        <v>5651</v>
      </c>
      <c r="G8" s="6">
        <v>5596</v>
      </c>
      <c r="H8" s="6">
        <v>5187</v>
      </c>
      <c r="I8" s="6">
        <v>4858</v>
      </c>
      <c r="J8" s="6">
        <v>4626</v>
      </c>
      <c r="K8" s="6">
        <v>4724</v>
      </c>
      <c r="L8" s="6">
        <v>5248</v>
      </c>
      <c r="M8" s="6">
        <v>5418</v>
      </c>
      <c r="N8" s="6">
        <v>5701</v>
      </c>
      <c r="O8" s="6">
        <v>5884</v>
      </c>
      <c r="P8" s="6">
        <f>IF(P5-P6&lt;0,0,P5-P6)</f>
        <v>6624</v>
      </c>
    </row>
    <row r="9" spans="1:16" ht="11.25" x14ac:dyDescent="0.2">
      <c r="A9" s="2" t="s">
        <v>6</v>
      </c>
      <c r="B9" s="7">
        <v>0.71755821271239772</v>
      </c>
      <c r="C9" s="7">
        <v>0.70562435500515996</v>
      </c>
      <c r="D9" s="7">
        <v>0.72389705882352939</v>
      </c>
      <c r="E9" s="7">
        <v>0.69564146761881307</v>
      </c>
      <c r="F9" s="7">
        <v>0.70584561578815885</v>
      </c>
      <c r="G9" s="7">
        <v>0.69880119880119884</v>
      </c>
      <c r="H9" s="7">
        <v>0.68902763018065882</v>
      </c>
      <c r="I9" s="7">
        <v>0.68712871287128718</v>
      </c>
      <c r="J9" s="7">
        <v>0.66705118961788035</v>
      </c>
      <c r="K9" s="7">
        <v>0.67795637198622272</v>
      </c>
      <c r="L9" s="7">
        <v>0.70104194496393268</v>
      </c>
      <c r="M9" s="7">
        <v>0.70154085200051797</v>
      </c>
      <c r="N9" s="7">
        <v>0.70881511873678971</v>
      </c>
      <c r="O9" s="7">
        <v>0.70780704920004811</v>
      </c>
      <c r="P9" s="7">
        <f>P8/P5</f>
        <v>0.72377622377622375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87810</v>
      </c>
      <c r="C12" s="6">
        <v>88701</v>
      </c>
      <c r="D12" s="6">
        <v>91133</v>
      </c>
      <c r="E12" s="6">
        <v>94680</v>
      </c>
      <c r="F12" s="6">
        <v>90271</v>
      </c>
      <c r="G12" s="6">
        <v>76365</v>
      </c>
      <c r="H12" s="6">
        <v>69596</v>
      </c>
      <c r="I12" s="6">
        <v>71030</v>
      </c>
      <c r="J12" s="6">
        <v>73345</v>
      </c>
      <c r="K12" s="6">
        <v>79339</v>
      </c>
      <c r="L12" s="6">
        <v>83270</v>
      </c>
      <c r="M12" s="6">
        <v>96229</v>
      </c>
      <c r="N12" s="6">
        <v>96467</v>
      </c>
      <c r="O12" s="6">
        <v>99780</v>
      </c>
      <c r="P12" s="6">
        <v>104816</v>
      </c>
    </row>
    <row r="13" spans="1:16" ht="11.25" x14ac:dyDescent="0.2">
      <c r="A13" s="2" t="s">
        <v>8</v>
      </c>
      <c r="B13" s="6">
        <v>63223.199999999997</v>
      </c>
      <c r="C13" s="6">
        <v>63864.72</v>
      </c>
      <c r="D13" s="6">
        <v>65615.759999999995</v>
      </c>
      <c r="E13" s="6">
        <v>68169.599999999991</v>
      </c>
      <c r="F13" s="6">
        <v>63189.7</v>
      </c>
      <c r="G13" s="6">
        <v>53455.5</v>
      </c>
      <c r="H13" s="6">
        <v>48717.2</v>
      </c>
      <c r="I13" s="6">
        <v>49721</v>
      </c>
      <c r="J13" s="6">
        <v>51341.5</v>
      </c>
      <c r="K13" s="6">
        <v>55537.299999999996</v>
      </c>
      <c r="L13" s="6">
        <v>58288.999999999993</v>
      </c>
      <c r="M13" s="6">
        <v>67360.3</v>
      </c>
      <c r="N13" s="6">
        <v>67526.899999999994</v>
      </c>
      <c r="O13" s="6">
        <v>69846</v>
      </c>
      <c r="P13" s="6">
        <f>P12*0.7</f>
        <v>73371.199999999997</v>
      </c>
    </row>
    <row r="14" spans="1:16" ht="11.25" x14ac:dyDescent="0.2">
      <c r="A14" s="2" t="s">
        <v>3</v>
      </c>
      <c r="B14" s="6">
        <v>22336</v>
      </c>
      <c r="C14" s="6">
        <v>22985</v>
      </c>
      <c r="D14" s="6">
        <v>23241</v>
      </c>
      <c r="E14" s="6">
        <v>24536</v>
      </c>
      <c r="F14" s="6">
        <v>24082</v>
      </c>
      <c r="G14" s="6">
        <v>20241</v>
      </c>
      <c r="H14" s="6">
        <v>18771</v>
      </c>
      <c r="I14" s="6">
        <v>18894</v>
      </c>
      <c r="J14" s="6">
        <v>21601</v>
      </c>
      <c r="K14" s="6">
        <v>22616</v>
      </c>
      <c r="L14" s="6">
        <v>23808.75</v>
      </c>
      <c r="M14" s="6">
        <v>26640.833333333336</v>
      </c>
      <c r="N14" s="6">
        <v>30024</v>
      </c>
      <c r="O14" s="6">
        <v>29656.249999999996</v>
      </c>
      <c r="P14" s="6">
        <f>Data!$C$6</f>
        <v>31269.583333333336</v>
      </c>
    </row>
    <row r="15" spans="1:16" ht="11.25" x14ac:dyDescent="0.2">
      <c r="A15" s="2" t="s">
        <v>4</v>
      </c>
      <c r="B15" s="7">
        <v>0.35328803350668742</v>
      </c>
      <c r="C15" s="7">
        <v>0.35990136651346782</v>
      </c>
      <c r="D15" s="7">
        <v>0.35419844256928523</v>
      </c>
      <c r="E15" s="7">
        <v>0.35992583204243539</v>
      </c>
      <c r="F15" s="7">
        <v>0.38110641449476734</v>
      </c>
      <c r="G15" s="7">
        <v>0.3786514016331341</v>
      </c>
      <c r="H15" s="7">
        <v>0.38530539521975815</v>
      </c>
      <c r="I15" s="7">
        <v>0.38000040224452447</v>
      </c>
      <c r="J15" s="7">
        <v>0.42073176669945367</v>
      </c>
      <c r="K15" s="7">
        <v>0.40722181308778066</v>
      </c>
      <c r="L15" s="7">
        <v>0.40846042992674436</v>
      </c>
      <c r="M15" s="7">
        <v>0.39549754578488122</v>
      </c>
      <c r="N15" s="7">
        <v>0.44462280957662803</v>
      </c>
      <c r="O15" s="7">
        <v>0.42459482289608563</v>
      </c>
      <c r="P15" s="7">
        <f>IF(P14/P13&gt;1,1,P14/P13)</f>
        <v>0.42618334350989678</v>
      </c>
    </row>
    <row r="16" spans="1:16" ht="11.25" x14ac:dyDescent="0.2">
      <c r="A16" s="2" t="s">
        <v>5</v>
      </c>
      <c r="B16" s="6">
        <v>40887.199999999997</v>
      </c>
      <c r="C16" s="6">
        <v>40879.72</v>
      </c>
      <c r="D16" s="6">
        <v>42374.759999999995</v>
      </c>
      <c r="E16" s="6">
        <v>43633.599999999991</v>
      </c>
      <c r="F16" s="6">
        <v>39107.699999999997</v>
      </c>
      <c r="G16" s="6">
        <v>33214.5</v>
      </c>
      <c r="H16" s="6">
        <v>29946.199999999997</v>
      </c>
      <c r="I16" s="6">
        <v>30827</v>
      </c>
      <c r="J16" s="6">
        <v>29740.5</v>
      </c>
      <c r="K16" s="6">
        <v>32921.299999999996</v>
      </c>
      <c r="L16" s="6">
        <v>34480.249999999993</v>
      </c>
      <c r="M16" s="6">
        <v>40719.466666666667</v>
      </c>
      <c r="N16" s="6">
        <v>37502.899999999994</v>
      </c>
      <c r="O16" s="6">
        <v>40189.75</v>
      </c>
      <c r="P16" s="6">
        <f>IF(P13-P14&lt;0,0,P13-P14)</f>
        <v>42101.616666666661</v>
      </c>
    </row>
    <row r="17" spans="1:16" ht="11.25" x14ac:dyDescent="0.2">
      <c r="A17" s="2" t="s">
        <v>6</v>
      </c>
      <c r="B17" s="7">
        <v>0.64671196649331253</v>
      </c>
      <c r="C17" s="7">
        <v>0.64009863348653218</v>
      </c>
      <c r="D17" s="7">
        <v>0.64580155743071477</v>
      </c>
      <c r="E17" s="7">
        <v>0.64007416795756467</v>
      </c>
      <c r="F17" s="7">
        <v>0.61889358550523266</v>
      </c>
      <c r="G17" s="7">
        <v>0.62134859836686585</v>
      </c>
      <c r="H17" s="7">
        <v>0.61469460478024185</v>
      </c>
      <c r="I17" s="7">
        <v>0.61999959775547553</v>
      </c>
      <c r="J17" s="7">
        <v>0.57926823330054633</v>
      </c>
      <c r="K17" s="7">
        <v>0.59277818691221928</v>
      </c>
      <c r="L17" s="7">
        <v>0.59153957007325564</v>
      </c>
      <c r="M17" s="7">
        <v>0.60450245421511872</v>
      </c>
      <c r="N17" s="7">
        <v>0.55537719042337197</v>
      </c>
      <c r="O17" s="7">
        <v>0.57540517710391437</v>
      </c>
      <c r="P17" s="7">
        <f>P16/P13</f>
        <v>0.57381665649010327</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4153209</v>
      </c>
      <c r="C20" s="6">
        <v>4363142</v>
      </c>
      <c r="D20" s="6">
        <v>4685654</v>
      </c>
      <c r="E20" s="6">
        <v>5217061</v>
      </c>
      <c r="F20" s="6">
        <v>5305548</v>
      </c>
      <c r="G20" s="6">
        <v>4495598</v>
      </c>
      <c r="H20" s="6">
        <v>4164149</v>
      </c>
      <c r="I20" s="6">
        <v>4340320</v>
      </c>
      <c r="J20" s="6">
        <v>4663042</v>
      </c>
      <c r="K20" s="6">
        <v>5058835</v>
      </c>
      <c r="L20" s="6">
        <v>5411778</v>
      </c>
      <c r="M20" s="6">
        <v>6473438</v>
      </c>
      <c r="N20" s="6">
        <v>6639164</v>
      </c>
      <c r="O20" s="6">
        <v>7178903</v>
      </c>
      <c r="P20" s="6">
        <v>7780306</v>
      </c>
    </row>
    <row r="21" spans="1:16" ht="11.25" x14ac:dyDescent="0.2">
      <c r="A21" s="2" t="s">
        <v>8</v>
      </c>
      <c r="B21" s="6">
        <v>2782650.0300000003</v>
      </c>
      <c r="C21" s="6">
        <v>2923305.14</v>
      </c>
      <c r="D21" s="6">
        <v>3139388.18</v>
      </c>
      <c r="E21" s="6">
        <v>3495430.87</v>
      </c>
      <c r="F21" s="6">
        <v>3395550.72</v>
      </c>
      <c r="G21" s="6">
        <v>2877182.72</v>
      </c>
      <c r="H21" s="6">
        <v>2665055.36</v>
      </c>
      <c r="I21" s="6">
        <v>2777804.8000000003</v>
      </c>
      <c r="J21" s="6">
        <v>2984346.88</v>
      </c>
      <c r="K21" s="6">
        <v>3237654.4</v>
      </c>
      <c r="L21" s="6">
        <v>3463537.92</v>
      </c>
      <c r="M21" s="6">
        <v>4143000.3200000003</v>
      </c>
      <c r="N21" s="6">
        <v>4249064.96</v>
      </c>
      <c r="O21" s="6">
        <v>4594497.92</v>
      </c>
      <c r="P21" s="6">
        <f>P20*0.64</f>
        <v>4979395.84</v>
      </c>
    </row>
    <row r="22" spans="1:16" ht="11.25" x14ac:dyDescent="0.2">
      <c r="A22" s="2" t="s">
        <v>3</v>
      </c>
      <c r="B22" s="6">
        <v>1180274</v>
      </c>
      <c r="C22" s="6">
        <v>1221032</v>
      </c>
      <c r="D22" s="6">
        <v>1267225</v>
      </c>
      <c r="E22" s="6">
        <v>1410085</v>
      </c>
      <c r="F22" s="6">
        <v>1453983</v>
      </c>
      <c r="G22" s="6">
        <v>1218539</v>
      </c>
      <c r="H22" s="6">
        <v>1154418</v>
      </c>
      <c r="I22" s="6">
        <v>1159889</v>
      </c>
      <c r="J22" s="6">
        <v>1443446</v>
      </c>
      <c r="K22" s="6">
        <v>1527318.1497800001</v>
      </c>
      <c r="L22" s="6">
        <v>1538042.4821899997</v>
      </c>
      <c r="M22" s="6">
        <v>1766291.0220599999</v>
      </c>
      <c r="N22" s="6">
        <v>2074093.1237399995</v>
      </c>
      <c r="O22" s="6">
        <v>2208210.1738999998</v>
      </c>
      <c r="P22" s="6">
        <f>Data!$D$6</f>
        <v>2400524.9611099996</v>
      </c>
    </row>
    <row r="23" spans="1:16" ht="11.25" x14ac:dyDescent="0.2">
      <c r="A23" s="2" t="s">
        <v>4</v>
      </c>
      <c r="B23" s="7">
        <v>0.42415466813122737</v>
      </c>
      <c r="C23" s="7">
        <v>0.41768886295598956</v>
      </c>
      <c r="D23" s="7">
        <v>0.40365349149017943</v>
      </c>
      <c r="E23" s="7">
        <v>0.40340806396780493</v>
      </c>
      <c r="F23" s="7">
        <v>0.42820240953432143</v>
      </c>
      <c r="G23" s="7">
        <v>0.42351811427534219</v>
      </c>
      <c r="H23" s="7">
        <v>0.43316848772702421</v>
      </c>
      <c r="I23" s="7">
        <v>0.41755597801544581</v>
      </c>
      <c r="J23" s="7">
        <v>0.48367232699169344</v>
      </c>
      <c r="K23" s="7">
        <v>0.47173600424430728</v>
      </c>
      <c r="L23" s="7">
        <v>0.4440668812397468</v>
      </c>
      <c r="M23" s="7">
        <v>0.42633137476079164</v>
      </c>
      <c r="N23" s="7">
        <v>0.48812930450938541</v>
      </c>
      <c r="O23" s="7">
        <v>0.48062056232250944</v>
      </c>
      <c r="P23" s="7">
        <f>IF(P22/P21&gt;1,1,P22/P21)</f>
        <v>0.48209161075854529</v>
      </c>
    </row>
    <row r="24" spans="1:16" ht="11.25" x14ac:dyDescent="0.2">
      <c r="A24" s="2" t="s">
        <v>5</v>
      </c>
      <c r="B24" s="6">
        <v>1602376.0300000003</v>
      </c>
      <c r="C24" s="6">
        <v>1702273.1400000001</v>
      </c>
      <c r="D24" s="6">
        <v>1872163.1800000002</v>
      </c>
      <c r="E24" s="6">
        <v>2085345.87</v>
      </c>
      <c r="F24" s="6">
        <v>1941567.7200000002</v>
      </c>
      <c r="G24" s="6">
        <v>1658643.7200000002</v>
      </c>
      <c r="H24" s="6">
        <v>1510637.3599999999</v>
      </c>
      <c r="I24" s="6">
        <v>1617915.8000000003</v>
      </c>
      <c r="J24" s="6">
        <v>1540900.88</v>
      </c>
      <c r="K24" s="6">
        <v>1710336.2502199998</v>
      </c>
      <c r="L24" s="6">
        <v>1925495.4378100003</v>
      </c>
      <c r="M24" s="6">
        <v>2376709.2979400004</v>
      </c>
      <c r="N24" s="6">
        <v>2174971.8362600002</v>
      </c>
      <c r="O24" s="6">
        <v>2386287.7461000001</v>
      </c>
      <c r="P24" s="6">
        <f>IF(P21-P22&lt;0,0,P21-P22)</f>
        <v>2578870.8788900003</v>
      </c>
    </row>
    <row r="25" spans="1:16" ht="11.25" x14ac:dyDescent="0.2">
      <c r="A25" s="2" t="s">
        <v>6</v>
      </c>
      <c r="B25" s="7">
        <v>0.57584533186877263</v>
      </c>
      <c r="C25" s="7">
        <v>0.58231113704401039</v>
      </c>
      <c r="D25" s="7">
        <v>0.59634650850982052</v>
      </c>
      <c r="E25" s="7">
        <v>0.59659193603219507</v>
      </c>
      <c r="F25" s="7">
        <v>0.57179759046567857</v>
      </c>
      <c r="G25" s="7">
        <v>0.57648188572465775</v>
      </c>
      <c r="H25" s="7">
        <v>0.56683151227297579</v>
      </c>
      <c r="I25" s="7">
        <v>0.58244402198455414</v>
      </c>
      <c r="J25" s="7">
        <v>0.51632767300830662</v>
      </c>
      <c r="K25" s="7">
        <v>0.52826399575569272</v>
      </c>
      <c r="L25" s="7">
        <v>0.5559331187602532</v>
      </c>
      <c r="M25" s="7">
        <v>0.57366862523920836</v>
      </c>
      <c r="N25" s="7">
        <v>0.51187069549061459</v>
      </c>
      <c r="O25" s="7">
        <v>0.51937943767749062</v>
      </c>
      <c r="P25" s="7">
        <f>P24/P21</f>
        <v>0.51790838924145477</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39997558519241921"/>
    <outlinePr summaryBelow="0" summaryRight="0"/>
    <pageSetUpPr autoPageBreaks="0"/>
  </sheetPr>
  <dimension ref="A1:P25"/>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36</v>
      </c>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2243</v>
      </c>
      <c r="C5" s="6">
        <v>2287</v>
      </c>
      <c r="D5" s="6">
        <v>2308</v>
      </c>
      <c r="E5" s="6">
        <v>2305</v>
      </c>
      <c r="F5" s="6">
        <v>2307</v>
      </c>
      <c r="G5" s="6">
        <v>2290</v>
      </c>
      <c r="H5" s="6">
        <v>2198</v>
      </c>
      <c r="I5" s="6">
        <v>2052</v>
      </c>
      <c r="J5" s="6">
        <v>1988</v>
      </c>
      <c r="K5" s="6">
        <v>1951</v>
      </c>
      <c r="L5" s="6">
        <v>1953</v>
      </c>
      <c r="M5" s="6">
        <v>2026</v>
      </c>
      <c r="N5" s="6">
        <v>2091</v>
      </c>
      <c r="O5" s="6">
        <v>2141</v>
      </c>
      <c r="P5" s="6">
        <v>2178</v>
      </c>
    </row>
    <row r="6" spans="1:16" ht="11.25" x14ac:dyDescent="0.2">
      <c r="A6" s="2" t="s">
        <v>3</v>
      </c>
      <c r="B6" s="6">
        <v>168</v>
      </c>
      <c r="C6" s="6">
        <v>165</v>
      </c>
      <c r="D6" s="6">
        <v>163</v>
      </c>
      <c r="E6" s="6">
        <v>159</v>
      </c>
      <c r="F6" s="6">
        <v>157</v>
      </c>
      <c r="G6" s="6">
        <v>144</v>
      </c>
      <c r="H6" s="6">
        <v>136</v>
      </c>
      <c r="I6" s="6">
        <v>141</v>
      </c>
      <c r="J6" s="6">
        <v>127</v>
      </c>
      <c r="K6" s="6">
        <v>120</v>
      </c>
      <c r="L6" s="6">
        <v>127</v>
      </c>
      <c r="M6" s="6">
        <v>121</v>
      </c>
      <c r="N6" s="6">
        <v>122</v>
      </c>
      <c r="O6" s="6">
        <v>122</v>
      </c>
      <c r="P6" s="6">
        <f>Data!$B$7</f>
        <v>127</v>
      </c>
    </row>
    <row r="7" spans="1:16" ht="11.25" x14ac:dyDescent="0.2">
      <c r="A7" s="2" t="s">
        <v>4</v>
      </c>
      <c r="B7" s="7">
        <v>7.4899687917967014E-2</v>
      </c>
      <c r="C7" s="7">
        <v>7.2146917358985568E-2</v>
      </c>
      <c r="D7" s="7">
        <v>7.0623916811091855E-2</v>
      </c>
      <c r="E7" s="7">
        <v>6.8980477223427331E-2</v>
      </c>
      <c r="F7" s="7">
        <v>6.805374945817079E-2</v>
      </c>
      <c r="G7" s="7">
        <v>6.2882096069868998E-2</v>
      </c>
      <c r="H7" s="7">
        <v>6.1874431301182892E-2</v>
      </c>
      <c r="I7" s="7">
        <v>6.8713450292397657E-2</v>
      </c>
      <c r="J7" s="7">
        <v>6.3883299798792759E-2</v>
      </c>
      <c r="K7" s="7">
        <v>6.1506919528446953E-2</v>
      </c>
      <c r="L7" s="7">
        <v>6.502816180235535E-2</v>
      </c>
      <c r="M7" s="7">
        <v>5.972359328726555E-2</v>
      </c>
      <c r="N7" s="7">
        <v>5.8345289335246291E-2</v>
      </c>
      <c r="O7" s="7">
        <v>5.6982718355908457E-2</v>
      </c>
      <c r="P7" s="7">
        <f>IF(P6/P5&gt;1,1,P6/P5)</f>
        <v>5.8310376492194671E-2</v>
      </c>
    </row>
    <row r="8" spans="1:16" ht="11.25" x14ac:dyDescent="0.2">
      <c r="A8" s="2" t="s">
        <v>5</v>
      </c>
      <c r="B8" s="6">
        <v>2075</v>
      </c>
      <c r="C8" s="6">
        <v>2122</v>
      </c>
      <c r="D8" s="6">
        <v>2145</v>
      </c>
      <c r="E8" s="6">
        <v>2146</v>
      </c>
      <c r="F8" s="6">
        <v>2150</v>
      </c>
      <c r="G8" s="6">
        <v>2146</v>
      </c>
      <c r="H8" s="6">
        <v>2062</v>
      </c>
      <c r="I8" s="6">
        <v>1911</v>
      </c>
      <c r="J8" s="6">
        <v>1861</v>
      </c>
      <c r="K8" s="6">
        <v>1831</v>
      </c>
      <c r="L8" s="6">
        <v>1826</v>
      </c>
      <c r="M8" s="6">
        <v>1905</v>
      </c>
      <c r="N8" s="6">
        <v>1969</v>
      </c>
      <c r="O8" s="6">
        <v>2019</v>
      </c>
      <c r="P8" s="6">
        <f>IF(P5-P6&lt;0,0,P5-P6)</f>
        <v>2051</v>
      </c>
    </row>
    <row r="9" spans="1:16" ht="11.25" x14ac:dyDescent="0.2">
      <c r="A9" s="2" t="s">
        <v>6</v>
      </c>
      <c r="B9" s="7">
        <v>0.92510031208203303</v>
      </c>
      <c r="C9" s="7">
        <v>0.9278530826410144</v>
      </c>
      <c r="D9" s="7">
        <v>0.92937608318890819</v>
      </c>
      <c r="E9" s="7">
        <v>0.93101952277657263</v>
      </c>
      <c r="F9" s="7">
        <v>0.93194625054182922</v>
      </c>
      <c r="G9" s="7">
        <v>0.93711790393013106</v>
      </c>
      <c r="H9" s="7">
        <v>0.93812556869881714</v>
      </c>
      <c r="I9" s="7">
        <v>0.93128654970760238</v>
      </c>
      <c r="J9" s="7">
        <v>0.9361167002012073</v>
      </c>
      <c r="K9" s="7">
        <v>0.938493080471553</v>
      </c>
      <c r="L9" s="7">
        <v>0.93497183819764462</v>
      </c>
      <c r="M9" s="7">
        <v>0.94027640671273449</v>
      </c>
      <c r="N9" s="7">
        <v>0.9416547106647537</v>
      </c>
      <c r="O9" s="7">
        <v>0.9430172816440916</v>
      </c>
      <c r="P9" s="7">
        <f>P8/P5</f>
        <v>0.94168962350780527</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18094</v>
      </c>
      <c r="C12" s="6">
        <v>19050</v>
      </c>
      <c r="D12" s="6">
        <v>19561</v>
      </c>
      <c r="E12" s="6">
        <v>20264</v>
      </c>
      <c r="F12" s="6">
        <v>20269</v>
      </c>
      <c r="G12" s="6">
        <v>17540</v>
      </c>
      <c r="H12" s="6">
        <v>15622</v>
      </c>
      <c r="I12" s="6">
        <v>15362</v>
      </c>
      <c r="J12" s="6">
        <v>15766</v>
      </c>
      <c r="K12" s="6">
        <v>16842</v>
      </c>
      <c r="L12" s="6">
        <v>18848</v>
      </c>
      <c r="M12" s="6">
        <v>20209</v>
      </c>
      <c r="N12" s="6">
        <v>21275</v>
      </c>
      <c r="O12" s="6">
        <v>21941</v>
      </c>
      <c r="P12" s="6">
        <v>23008</v>
      </c>
    </row>
    <row r="13" spans="1:16" ht="11.25" x14ac:dyDescent="0.2">
      <c r="A13" s="2" t="s">
        <v>8</v>
      </c>
      <c r="B13" s="6">
        <v>13027.68</v>
      </c>
      <c r="C13" s="6">
        <v>13716</v>
      </c>
      <c r="D13" s="6">
        <v>14083.92</v>
      </c>
      <c r="E13" s="6">
        <v>14590.08</v>
      </c>
      <c r="F13" s="6">
        <v>14188.3</v>
      </c>
      <c r="G13" s="6">
        <v>12278</v>
      </c>
      <c r="H13" s="6">
        <v>10935.4</v>
      </c>
      <c r="I13" s="6">
        <v>10753.4</v>
      </c>
      <c r="J13" s="6">
        <v>11036.199999999999</v>
      </c>
      <c r="K13" s="6">
        <v>11789.4</v>
      </c>
      <c r="L13" s="6">
        <v>13193.599999999999</v>
      </c>
      <c r="M13" s="6">
        <v>14146.3</v>
      </c>
      <c r="N13" s="6">
        <v>14892.499999999998</v>
      </c>
      <c r="O13" s="6">
        <v>15358.699999999999</v>
      </c>
      <c r="P13" s="6">
        <f>P12*0.7</f>
        <v>16105.599999999999</v>
      </c>
    </row>
    <row r="14" spans="1:16" ht="11.25" x14ac:dyDescent="0.2">
      <c r="A14" s="2" t="s">
        <v>3</v>
      </c>
      <c r="B14" s="6">
        <v>1876</v>
      </c>
      <c r="C14" s="6">
        <v>2047</v>
      </c>
      <c r="D14" s="6">
        <v>2209</v>
      </c>
      <c r="E14" s="6">
        <v>2363</v>
      </c>
      <c r="F14" s="6">
        <v>2113</v>
      </c>
      <c r="G14" s="6">
        <v>2073</v>
      </c>
      <c r="H14" s="6">
        <v>1663</v>
      </c>
      <c r="I14" s="6">
        <v>1667</v>
      </c>
      <c r="J14" s="6">
        <v>1705</v>
      </c>
      <c r="K14" s="6">
        <v>1497.9166666666667</v>
      </c>
      <c r="L14" s="6">
        <v>2049.1666666666665</v>
      </c>
      <c r="M14" s="6">
        <v>2238.75</v>
      </c>
      <c r="N14" s="6">
        <v>2228.25</v>
      </c>
      <c r="O14" s="6">
        <v>2052.75</v>
      </c>
      <c r="P14" s="6">
        <f>Data!$C$7</f>
        <v>2245.7500000000005</v>
      </c>
    </row>
    <row r="15" spans="1:16" ht="11.25" x14ac:dyDescent="0.2">
      <c r="A15" s="2" t="s">
        <v>4</v>
      </c>
      <c r="B15" s="7">
        <v>0.1440010807757022</v>
      </c>
      <c r="C15" s="7">
        <v>0.14924176144648585</v>
      </c>
      <c r="D15" s="7">
        <v>0.15684553732199558</v>
      </c>
      <c r="E15" s="7">
        <v>0.1619593586875466</v>
      </c>
      <c r="F15" s="7">
        <v>0.14892552314230739</v>
      </c>
      <c r="G15" s="7">
        <v>0.16883857305750122</v>
      </c>
      <c r="H15" s="7">
        <v>0.15207491266894674</v>
      </c>
      <c r="I15" s="7">
        <v>0.15502073762716909</v>
      </c>
      <c r="J15" s="7">
        <v>0.15449158224751275</v>
      </c>
      <c r="K15" s="7">
        <v>0.12705622564902935</v>
      </c>
      <c r="L15" s="7">
        <v>0.15531520333090792</v>
      </c>
      <c r="M15" s="7">
        <v>0.15825692937375851</v>
      </c>
      <c r="N15" s="7">
        <v>0.149622293100554</v>
      </c>
      <c r="O15" s="7">
        <v>0.13365388997766739</v>
      </c>
      <c r="P15" s="7">
        <f>IF(P14/P13&gt;1,1,P14/P13)</f>
        <v>0.13943907709119813</v>
      </c>
    </row>
    <row r="16" spans="1:16" ht="11.25" x14ac:dyDescent="0.2">
      <c r="A16" s="2" t="s">
        <v>5</v>
      </c>
      <c r="B16" s="6">
        <v>11151.68</v>
      </c>
      <c r="C16" s="6">
        <v>11669</v>
      </c>
      <c r="D16" s="6">
        <v>11874.92</v>
      </c>
      <c r="E16" s="6">
        <v>12227.08</v>
      </c>
      <c r="F16" s="6">
        <v>12075.3</v>
      </c>
      <c r="G16" s="6">
        <v>10205</v>
      </c>
      <c r="H16" s="6">
        <v>9272.4</v>
      </c>
      <c r="I16" s="6">
        <v>9086.4</v>
      </c>
      <c r="J16" s="6">
        <v>9331.1999999999989</v>
      </c>
      <c r="K16" s="6">
        <v>10291.483333333334</v>
      </c>
      <c r="L16" s="6">
        <v>11144.433333333332</v>
      </c>
      <c r="M16" s="6">
        <v>11907.55</v>
      </c>
      <c r="N16" s="6">
        <v>12664.249999999998</v>
      </c>
      <c r="O16" s="6">
        <v>13305.949999999999</v>
      </c>
      <c r="P16" s="6">
        <f>IF(P13-P14&lt;0,0,P13-P14)</f>
        <v>13859.849999999999</v>
      </c>
    </row>
    <row r="17" spans="1:16" ht="11.25" x14ac:dyDescent="0.2">
      <c r="A17" s="2" t="s">
        <v>6</v>
      </c>
      <c r="B17" s="7">
        <v>0.85599891922429783</v>
      </c>
      <c r="C17" s="7">
        <v>0.85075823855351418</v>
      </c>
      <c r="D17" s="7">
        <v>0.84315446267800442</v>
      </c>
      <c r="E17" s="7">
        <v>0.83804064131245337</v>
      </c>
      <c r="F17" s="7">
        <v>0.85107447685769255</v>
      </c>
      <c r="G17" s="7">
        <v>0.83116142694249873</v>
      </c>
      <c r="H17" s="7">
        <v>0.84792508733105332</v>
      </c>
      <c r="I17" s="7">
        <v>0.84497926237283094</v>
      </c>
      <c r="J17" s="7">
        <v>0.84550841775248731</v>
      </c>
      <c r="K17" s="7">
        <v>0.8729437743509707</v>
      </c>
      <c r="L17" s="7">
        <v>0.84468479666909213</v>
      </c>
      <c r="M17" s="7">
        <v>0.84174307062624143</v>
      </c>
      <c r="N17" s="7">
        <v>0.85037770689944603</v>
      </c>
      <c r="O17" s="7">
        <v>0.86634611002233264</v>
      </c>
      <c r="P17" s="7">
        <f>P16/P13</f>
        <v>0.86056092290880193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760979</v>
      </c>
      <c r="C20" s="6">
        <v>813325</v>
      </c>
      <c r="D20" s="6">
        <v>855845</v>
      </c>
      <c r="E20" s="6">
        <v>939000</v>
      </c>
      <c r="F20" s="6">
        <v>977118</v>
      </c>
      <c r="G20" s="6">
        <v>877469</v>
      </c>
      <c r="H20" s="6">
        <v>792215</v>
      </c>
      <c r="I20" s="6">
        <v>797944</v>
      </c>
      <c r="J20" s="6">
        <v>833494</v>
      </c>
      <c r="K20" s="6">
        <v>889073</v>
      </c>
      <c r="L20" s="6">
        <v>1023268</v>
      </c>
      <c r="M20" s="6">
        <v>1130693</v>
      </c>
      <c r="N20" s="6">
        <v>1214651</v>
      </c>
      <c r="O20" s="6">
        <v>1261434</v>
      </c>
      <c r="P20" s="6">
        <v>1377413</v>
      </c>
    </row>
    <row r="21" spans="1:16" ht="11.25" x14ac:dyDescent="0.2">
      <c r="A21" s="2" t="s">
        <v>8</v>
      </c>
      <c r="B21" s="6">
        <v>509855.93000000005</v>
      </c>
      <c r="C21" s="6">
        <v>544927.75</v>
      </c>
      <c r="D21" s="6">
        <v>573416.15</v>
      </c>
      <c r="E21" s="6">
        <v>629130</v>
      </c>
      <c r="F21" s="6">
        <v>625355.52000000002</v>
      </c>
      <c r="G21" s="6">
        <v>561580.16</v>
      </c>
      <c r="H21" s="6">
        <v>507017.60000000003</v>
      </c>
      <c r="I21" s="6">
        <v>510684.16000000003</v>
      </c>
      <c r="J21" s="6">
        <v>533436.16000000003</v>
      </c>
      <c r="K21" s="6">
        <v>569006.72</v>
      </c>
      <c r="L21" s="6">
        <v>654891.52000000002</v>
      </c>
      <c r="M21" s="6">
        <v>723643.52</v>
      </c>
      <c r="N21" s="6">
        <v>777376.64</v>
      </c>
      <c r="O21" s="6">
        <v>807317.76</v>
      </c>
      <c r="P21" s="6">
        <f>P20*0.64</f>
        <v>881544.32000000007</v>
      </c>
    </row>
    <row r="22" spans="1:16" ht="11.25" x14ac:dyDescent="0.2">
      <c r="A22" s="2" t="s">
        <v>3</v>
      </c>
      <c r="B22" s="6">
        <v>87755</v>
      </c>
      <c r="C22" s="6">
        <v>113579</v>
      </c>
      <c r="D22" s="6">
        <v>101938</v>
      </c>
      <c r="E22" s="6">
        <v>113798</v>
      </c>
      <c r="F22" s="6">
        <v>107356</v>
      </c>
      <c r="G22" s="6">
        <v>109714</v>
      </c>
      <c r="H22" s="6">
        <v>91894</v>
      </c>
      <c r="I22" s="6">
        <v>95829</v>
      </c>
      <c r="J22" s="6">
        <v>101928</v>
      </c>
      <c r="K22" s="6">
        <v>91451.150200000004</v>
      </c>
      <c r="L22" s="6">
        <v>118066.11863</v>
      </c>
      <c r="M22" s="6">
        <v>120239.83370000002</v>
      </c>
      <c r="N22" s="6">
        <v>118411.65373000001</v>
      </c>
      <c r="O22" s="6">
        <v>111002.04659</v>
      </c>
      <c r="P22" s="6">
        <f>Data!$D$7</f>
        <v>126684.51976</v>
      </c>
    </row>
    <row r="23" spans="1:16" ht="11.25" x14ac:dyDescent="0.2">
      <c r="A23" s="2" t="s">
        <v>4</v>
      </c>
      <c r="B23" s="7">
        <v>0.17211724888636676</v>
      </c>
      <c r="C23" s="7">
        <v>0.20842946610812169</v>
      </c>
      <c r="D23" s="7">
        <v>0.17777315829001328</v>
      </c>
      <c r="E23" s="7">
        <v>0.18088153481792316</v>
      </c>
      <c r="F23" s="7">
        <v>0.1716719475027581</v>
      </c>
      <c r="G23" s="7">
        <v>0.19536658844927854</v>
      </c>
      <c r="H23" s="7">
        <v>0.18124420138472511</v>
      </c>
      <c r="I23" s="7">
        <v>0.18764827168322587</v>
      </c>
      <c r="J23" s="7">
        <v>0.19107816013072679</v>
      </c>
      <c r="K23" s="7">
        <v>0.16072068568891421</v>
      </c>
      <c r="L23" s="7">
        <v>0.18028347447528409</v>
      </c>
      <c r="M23" s="7">
        <v>0.16615893098856191</v>
      </c>
      <c r="N23" s="7">
        <v>0.15232211470877233</v>
      </c>
      <c r="O23" s="7">
        <v>0.13749486520648324</v>
      </c>
      <c r="P23" s="7">
        <f>IF(P22/P21&gt;1,1,P22/P21)</f>
        <v>0.14370748796838709</v>
      </c>
    </row>
    <row r="24" spans="1:16" ht="11.25" x14ac:dyDescent="0.2">
      <c r="A24" s="2" t="s">
        <v>5</v>
      </c>
      <c r="B24" s="6">
        <v>422100.93000000005</v>
      </c>
      <c r="C24" s="6">
        <v>431348.75</v>
      </c>
      <c r="D24" s="6">
        <v>471478.15</v>
      </c>
      <c r="E24" s="6">
        <v>515332</v>
      </c>
      <c r="F24" s="6">
        <v>517999.52</v>
      </c>
      <c r="G24" s="6">
        <v>451866.16000000003</v>
      </c>
      <c r="H24" s="6">
        <v>415123.60000000003</v>
      </c>
      <c r="I24" s="6">
        <v>414855.16000000003</v>
      </c>
      <c r="J24" s="6">
        <v>431508.16000000003</v>
      </c>
      <c r="K24" s="6">
        <v>477555.56979999994</v>
      </c>
      <c r="L24" s="6">
        <v>536825.40136999998</v>
      </c>
      <c r="M24" s="6">
        <v>603403.68629999994</v>
      </c>
      <c r="N24" s="6">
        <v>658964.98626999999</v>
      </c>
      <c r="O24" s="6">
        <v>696315.71340999997</v>
      </c>
      <c r="P24" s="6">
        <f>IF(P21-P22&lt;0,0,P21-P22)</f>
        <v>754859.80024000001</v>
      </c>
    </row>
    <row r="25" spans="1:16" ht="11.25" x14ac:dyDescent="0.2">
      <c r="A25" s="2" t="s">
        <v>6</v>
      </c>
      <c r="B25" s="7">
        <v>0.82788275111363319</v>
      </c>
      <c r="C25" s="7">
        <v>0.79157053389187837</v>
      </c>
      <c r="D25" s="7">
        <v>0.82222684170998672</v>
      </c>
      <c r="E25" s="7">
        <v>0.81911846518207687</v>
      </c>
      <c r="F25" s="7">
        <v>0.82832805249724184</v>
      </c>
      <c r="G25" s="7">
        <v>0.80463341155072143</v>
      </c>
      <c r="H25" s="7">
        <v>0.81875579861527492</v>
      </c>
      <c r="I25" s="7">
        <v>0.81235172831677416</v>
      </c>
      <c r="J25" s="7">
        <v>0.80892183986927324</v>
      </c>
      <c r="K25" s="7">
        <v>0.83927931431108571</v>
      </c>
      <c r="L25" s="7">
        <v>0.81971652552471586</v>
      </c>
      <c r="M25" s="7">
        <v>0.83384106901143806</v>
      </c>
      <c r="N25" s="7">
        <v>0.84767788529122767</v>
      </c>
      <c r="O25" s="7">
        <v>0.86250513479351665</v>
      </c>
      <c r="P25" s="7">
        <f>P24/P21</f>
        <v>0.85629251203161283</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37</v>
      </c>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1441</v>
      </c>
      <c r="C5" s="6">
        <v>1458</v>
      </c>
      <c r="D5" s="6">
        <v>1466</v>
      </c>
      <c r="E5" s="6">
        <v>1480</v>
      </c>
      <c r="F5" s="6">
        <v>1485</v>
      </c>
      <c r="G5" s="6">
        <v>1446</v>
      </c>
      <c r="H5" s="6">
        <v>1415</v>
      </c>
      <c r="I5" s="6">
        <v>1345</v>
      </c>
      <c r="J5" s="6">
        <v>1314</v>
      </c>
      <c r="K5" s="6">
        <v>1325</v>
      </c>
      <c r="L5" s="6">
        <v>1337</v>
      </c>
      <c r="M5" s="6">
        <v>1340</v>
      </c>
      <c r="N5" s="6">
        <v>1338</v>
      </c>
      <c r="O5" s="6">
        <v>1345</v>
      </c>
      <c r="P5" s="6">
        <v>1359</v>
      </c>
    </row>
    <row r="6" spans="1:16" ht="11.25" x14ac:dyDescent="0.2">
      <c r="A6" s="2" t="s">
        <v>3</v>
      </c>
      <c r="B6" s="6">
        <v>139</v>
      </c>
      <c r="C6" s="6">
        <v>133</v>
      </c>
      <c r="D6" s="6">
        <v>137</v>
      </c>
      <c r="E6" s="6">
        <v>149</v>
      </c>
      <c r="F6" s="6">
        <v>140</v>
      </c>
      <c r="G6" s="6">
        <v>116</v>
      </c>
      <c r="H6" s="6">
        <v>111</v>
      </c>
      <c r="I6" s="6">
        <v>100</v>
      </c>
      <c r="J6" s="6">
        <v>96</v>
      </c>
      <c r="K6" s="6">
        <v>111</v>
      </c>
      <c r="L6" s="6">
        <v>101</v>
      </c>
      <c r="M6" s="6">
        <v>105</v>
      </c>
      <c r="N6" s="6">
        <v>105</v>
      </c>
      <c r="O6" s="6">
        <v>111</v>
      </c>
      <c r="P6" s="6">
        <f>Data!$B$8</f>
        <v>114</v>
      </c>
    </row>
    <row r="7" spans="1:16" ht="11.25" x14ac:dyDescent="0.2">
      <c r="A7" s="2" t="s">
        <v>4</v>
      </c>
      <c r="B7" s="7">
        <v>9.6460791117279662E-2</v>
      </c>
      <c r="C7" s="7">
        <v>9.1220850480109736E-2</v>
      </c>
      <c r="D7" s="7">
        <v>9.345156889495225E-2</v>
      </c>
      <c r="E7" s="7">
        <v>0.10067567567567567</v>
      </c>
      <c r="F7" s="7">
        <v>9.4276094276094277E-2</v>
      </c>
      <c r="G7" s="7">
        <v>8.0221300138312593E-2</v>
      </c>
      <c r="H7" s="7">
        <v>7.8445229681978798E-2</v>
      </c>
      <c r="I7" s="7">
        <v>7.434944237918216E-2</v>
      </c>
      <c r="J7" s="7">
        <v>7.3059360730593603E-2</v>
      </c>
      <c r="K7" s="7">
        <v>8.3773584905660378E-2</v>
      </c>
      <c r="L7" s="7">
        <v>7.5542258788332081E-2</v>
      </c>
      <c r="M7" s="7">
        <v>7.8358208955223885E-2</v>
      </c>
      <c r="N7" s="7">
        <v>7.847533632286996E-2</v>
      </c>
      <c r="O7" s="7">
        <v>8.252788104089219E-2</v>
      </c>
      <c r="P7" s="7">
        <f>IF(P6/P5&gt;1,1,P6/P5)</f>
        <v>8.3885209713024281E-2</v>
      </c>
    </row>
    <row r="8" spans="1:16" ht="11.25" x14ac:dyDescent="0.2">
      <c r="A8" s="2" t="s">
        <v>5</v>
      </c>
      <c r="B8" s="6">
        <v>1302</v>
      </c>
      <c r="C8" s="6">
        <v>1325</v>
      </c>
      <c r="D8" s="6">
        <v>1329</v>
      </c>
      <c r="E8" s="6">
        <v>1331</v>
      </c>
      <c r="F8" s="6">
        <v>1345</v>
      </c>
      <c r="G8" s="6">
        <v>1330</v>
      </c>
      <c r="H8" s="6">
        <v>1304</v>
      </c>
      <c r="I8" s="6">
        <v>1245</v>
      </c>
      <c r="J8" s="6">
        <v>1218</v>
      </c>
      <c r="K8" s="6">
        <v>1214</v>
      </c>
      <c r="L8" s="6">
        <v>1236</v>
      </c>
      <c r="M8" s="6">
        <v>1235</v>
      </c>
      <c r="N8" s="6">
        <v>1233</v>
      </c>
      <c r="O8" s="6">
        <v>1234</v>
      </c>
      <c r="P8" s="6">
        <f>IF(P5-P6&lt;0,0,P5-P6)</f>
        <v>1245</v>
      </c>
    </row>
    <row r="9" spans="1:16" ht="11.25" x14ac:dyDescent="0.2">
      <c r="A9" s="2" t="s">
        <v>6</v>
      </c>
      <c r="B9" s="7">
        <v>0.90353920888272032</v>
      </c>
      <c r="C9" s="7">
        <v>0.90877914951989025</v>
      </c>
      <c r="D9" s="7">
        <v>0.90654843110504779</v>
      </c>
      <c r="E9" s="7">
        <v>0.8993243243243243</v>
      </c>
      <c r="F9" s="7">
        <v>0.90572390572390571</v>
      </c>
      <c r="G9" s="7">
        <v>0.91977869986168737</v>
      </c>
      <c r="H9" s="7">
        <v>0.92155477031802124</v>
      </c>
      <c r="I9" s="7">
        <v>0.92565055762081783</v>
      </c>
      <c r="J9" s="7">
        <v>0.9269406392694064</v>
      </c>
      <c r="K9" s="7">
        <v>0.91622641509433966</v>
      </c>
      <c r="L9" s="7">
        <v>0.9244577412116679</v>
      </c>
      <c r="M9" s="7">
        <v>0.92164179104477617</v>
      </c>
      <c r="N9" s="7">
        <v>0.92152466367713004</v>
      </c>
      <c r="O9" s="7">
        <v>0.91747211895910785</v>
      </c>
      <c r="P9" s="7">
        <f>P8/P5</f>
        <v>0.91611479028697573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v>8251</v>
      </c>
      <c r="B12" s="6">
        <v>9402</v>
      </c>
      <c r="C12" s="6">
        <v>9553</v>
      </c>
      <c r="D12" s="6">
        <v>9723</v>
      </c>
      <c r="E12" s="6">
        <v>10019</v>
      </c>
      <c r="F12" s="6">
        <v>9928</v>
      </c>
      <c r="G12" s="6">
        <v>8436</v>
      </c>
      <c r="H12" s="6">
        <v>7759</v>
      </c>
      <c r="I12" s="6">
        <v>7766</v>
      </c>
      <c r="J12" s="6">
        <v>7816</v>
      </c>
      <c r="K12" s="6">
        <v>8251</v>
      </c>
      <c r="L12" s="6">
        <v>8502</v>
      </c>
      <c r="M12" s="6">
        <v>8527</v>
      </c>
      <c r="N12" s="6">
        <v>8858</v>
      </c>
      <c r="O12" s="6">
        <v>8832</v>
      </c>
      <c r="P12" s="6">
        <v>8831</v>
      </c>
    </row>
    <row r="13" spans="1:16" ht="11.25" x14ac:dyDescent="0.2">
      <c r="A13" s="2" t="s">
        <v>8</v>
      </c>
      <c r="B13" s="6">
        <v>6769.44</v>
      </c>
      <c r="C13" s="6">
        <v>6878.16</v>
      </c>
      <c r="D13" s="6">
        <v>7000.5599999999995</v>
      </c>
      <c r="E13" s="6">
        <v>7213.6799999999994</v>
      </c>
      <c r="F13" s="6">
        <v>6949.5999999999995</v>
      </c>
      <c r="G13" s="6">
        <v>5905.2</v>
      </c>
      <c r="H13" s="6">
        <v>5431.2999999999993</v>
      </c>
      <c r="I13" s="6">
        <v>5436.2</v>
      </c>
      <c r="J13" s="6">
        <v>5471.2</v>
      </c>
      <c r="K13" s="6">
        <v>5775.7</v>
      </c>
      <c r="L13" s="6">
        <v>5951.4</v>
      </c>
      <c r="M13" s="6">
        <v>5968.9</v>
      </c>
      <c r="N13" s="6">
        <v>6200.5999999999995</v>
      </c>
      <c r="O13" s="6">
        <v>6182.4</v>
      </c>
      <c r="P13" s="6">
        <f>P12*0.7</f>
        <v>6181.7</v>
      </c>
    </row>
    <row r="14" spans="1:16" ht="11.25" x14ac:dyDescent="0.2">
      <c r="A14" s="2" t="s">
        <v>3</v>
      </c>
      <c r="B14" s="6">
        <v>1359</v>
      </c>
      <c r="C14" s="6">
        <v>1317</v>
      </c>
      <c r="D14" s="6">
        <v>1229</v>
      </c>
      <c r="E14" s="6">
        <v>1706</v>
      </c>
      <c r="F14" s="6">
        <v>1553</v>
      </c>
      <c r="G14" s="6">
        <v>1118</v>
      </c>
      <c r="H14" s="6">
        <v>1103</v>
      </c>
      <c r="I14" s="6">
        <v>932</v>
      </c>
      <c r="J14" s="6">
        <v>928</v>
      </c>
      <c r="K14" s="6">
        <v>938.08333333333337</v>
      </c>
      <c r="L14" s="6">
        <v>919.5</v>
      </c>
      <c r="M14" s="6">
        <v>1058.5</v>
      </c>
      <c r="N14" s="6">
        <v>1061.75</v>
      </c>
      <c r="O14" s="6">
        <v>1159.0833333333333</v>
      </c>
      <c r="P14" s="6">
        <f>Data!$C$8</f>
        <v>1172.5833333333333</v>
      </c>
    </row>
    <row r="15" spans="1:16" ht="11.25" x14ac:dyDescent="0.2">
      <c r="A15" s="2" t="s">
        <v>4</v>
      </c>
      <c r="B15" s="7">
        <v>0.20075515847691983</v>
      </c>
      <c r="C15" s="7">
        <v>0.19147562720262395</v>
      </c>
      <c r="D15" s="7">
        <v>0.17555738398071014</v>
      </c>
      <c r="E15" s="7">
        <v>0.23649510374732455</v>
      </c>
      <c r="F15" s="7">
        <v>0.22346609876827445</v>
      </c>
      <c r="G15" s="7">
        <v>0.18932466300887354</v>
      </c>
      <c r="H15" s="7">
        <v>0.2030821350321286</v>
      </c>
      <c r="I15" s="7">
        <v>0.17144328759059638</v>
      </c>
      <c r="J15" s="7">
        <v>0.16961544085392602</v>
      </c>
      <c r="K15" s="7">
        <v>0.16241898528894047</v>
      </c>
      <c r="L15" s="7">
        <v>0.1545014618409114</v>
      </c>
      <c r="M15" s="7">
        <v>0.17733585752818778</v>
      </c>
      <c r="N15" s="7">
        <v>0.17123342902299779</v>
      </c>
      <c r="O15" s="7">
        <v>0.18748112922705315</v>
      </c>
      <c r="P15" s="7">
        <f>IF(P14/P13&gt;1,1,P14/P13)</f>
        <v>0.18968622439350555</v>
      </c>
    </row>
    <row r="16" spans="1:16" ht="11.25" x14ac:dyDescent="0.2">
      <c r="A16" s="2" t="s">
        <v>5</v>
      </c>
      <c r="B16" s="6">
        <v>5410.44</v>
      </c>
      <c r="C16" s="6">
        <v>5561.16</v>
      </c>
      <c r="D16" s="6">
        <v>5771.5599999999995</v>
      </c>
      <c r="E16" s="6">
        <v>5507.6799999999994</v>
      </c>
      <c r="F16" s="6">
        <v>5396.5999999999995</v>
      </c>
      <c r="G16" s="6">
        <v>4787.2</v>
      </c>
      <c r="H16" s="6">
        <v>4328.2999999999993</v>
      </c>
      <c r="I16" s="6">
        <v>4504.2</v>
      </c>
      <c r="J16" s="6">
        <v>4543.2</v>
      </c>
      <c r="K16" s="6">
        <v>4837.6166666666668</v>
      </c>
      <c r="L16" s="6">
        <v>5031.8999999999996</v>
      </c>
      <c r="M16" s="6">
        <v>4910.3999999999996</v>
      </c>
      <c r="N16" s="6">
        <v>5138.8499999999995</v>
      </c>
      <c r="O16" s="6">
        <v>5023.3166666666666</v>
      </c>
      <c r="P16" s="6">
        <f>IF(P13-P14&lt;0,0,P13-P14)</f>
        <v>5009.1166666666668</v>
      </c>
    </row>
    <row r="17" spans="1:16" ht="11.25" x14ac:dyDescent="0.2">
      <c r="A17" s="2" t="s">
        <v>6</v>
      </c>
      <c r="B17" s="7">
        <v>0.79924484152308017</v>
      </c>
      <c r="C17" s="7">
        <v>0.80852437279737599</v>
      </c>
      <c r="D17" s="7">
        <v>0.82444261601928992</v>
      </c>
      <c r="E17" s="7">
        <v>0.76350489625267548</v>
      </c>
      <c r="F17" s="7">
        <v>0.7765339012317255</v>
      </c>
      <c r="G17" s="7">
        <v>0.81067533699112648</v>
      </c>
      <c r="H17" s="7">
        <v>0.79691786496787143</v>
      </c>
      <c r="I17" s="7">
        <v>0.82855671240940365</v>
      </c>
      <c r="J17" s="7">
        <v>0.83038455914607401</v>
      </c>
      <c r="K17" s="7">
        <v>0.83758101471105961</v>
      </c>
      <c r="L17" s="7">
        <v>0.8454985381590886</v>
      </c>
      <c r="M17" s="7">
        <v>0.82266414247181219</v>
      </c>
      <c r="N17" s="7">
        <v>0.82876657097700224</v>
      </c>
      <c r="O17" s="7">
        <v>0.81251887077294693</v>
      </c>
      <c r="P17" s="7">
        <f>P16/P13</f>
        <v>0.81031377560649454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472402</v>
      </c>
      <c r="C20" s="6">
        <v>493127</v>
      </c>
      <c r="D20" s="6">
        <v>514190</v>
      </c>
      <c r="E20" s="6">
        <v>570649</v>
      </c>
      <c r="F20" s="6">
        <v>600506</v>
      </c>
      <c r="G20" s="6">
        <v>509839</v>
      </c>
      <c r="H20" s="6">
        <v>464130</v>
      </c>
      <c r="I20" s="6">
        <v>467346</v>
      </c>
      <c r="J20" s="6">
        <v>484522</v>
      </c>
      <c r="K20" s="6">
        <v>498085</v>
      </c>
      <c r="L20" s="6">
        <v>518835</v>
      </c>
      <c r="M20" s="6">
        <v>541722</v>
      </c>
      <c r="N20" s="6">
        <v>570642</v>
      </c>
      <c r="O20" s="6">
        <v>585771</v>
      </c>
      <c r="P20" s="6">
        <v>587047</v>
      </c>
    </row>
    <row r="21" spans="1:16" ht="11.25" x14ac:dyDescent="0.2">
      <c r="A21" s="2" t="s">
        <v>8</v>
      </c>
      <c r="B21" s="6">
        <v>316509.34000000003</v>
      </c>
      <c r="C21" s="6">
        <v>330395.09000000003</v>
      </c>
      <c r="D21" s="6">
        <v>344507.30000000005</v>
      </c>
      <c r="E21" s="6">
        <v>382334.83</v>
      </c>
      <c r="F21" s="6">
        <v>384323.84000000003</v>
      </c>
      <c r="G21" s="6">
        <v>326296.96000000002</v>
      </c>
      <c r="H21" s="6">
        <v>297043.20000000001</v>
      </c>
      <c r="I21" s="6">
        <v>299101.44</v>
      </c>
      <c r="J21" s="6">
        <v>310094.08000000002</v>
      </c>
      <c r="K21" s="6">
        <v>318774.40000000002</v>
      </c>
      <c r="L21" s="6">
        <v>332054.40000000002</v>
      </c>
      <c r="M21" s="6">
        <v>346702.08000000002</v>
      </c>
      <c r="N21" s="6">
        <v>365210.88</v>
      </c>
      <c r="O21" s="6">
        <v>374893.44</v>
      </c>
      <c r="P21" s="6">
        <f>P20*0.64</f>
        <v>375710.08</v>
      </c>
    </row>
    <row r="22" spans="1:16" ht="11.25" x14ac:dyDescent="0.2">
      <c r="A22" s="2" t="s">
        <v>3</v>
      </c>
      <c r="B22" s="6">
        <v>65936</v>
      </c>
      <c r="C22" s="6">
        <v>62737</v>
      </c>
      <c r="D22" s="6">
        <v>56654</v>
      </c>
      <c r="E22" s="6">
        <v>93627</v>
      </c>
      <c r="F22" s="6">
        <v>87001</v>
      </c>
      <c r="G22" s="6">
        <v>64211</v>
      </c>
      <c r="H22" s="6">
        <v>65114</v>
      </c>
      <c r="I22" s="6">
        <v>54604</v>
      </c>
      <c r="J22" s="6">
        <v>51513</v>
      </c>
      <c r="K22" s="6">
        <v>59198.827710000005</v>
      </c>
      <c r="L22" s="6">
        <v>55563.66502</v>
      </c>
      <c r="M22" s="6">
        <v>63796.331479999993</v>
      </c>
      <c r="N22" s="6">
        <v>66985.666970000006</v>
      </c>
      <c r="O22" s="6">
        <v>73591.081520000007</v>
      </c>
      <c r="P22" s="6">
        <f>Data!$D$8</f>
        <v>73010.586739999999</v>
      </c>
    </row>
    <row r="23" spans="1:16" ht="11.25" x14ac:dyDescent="0.2">
      <c r="A23" s="2" t="s">
        <v>4</v>
      </c>
      <c r="B23" s="7">
        <v>0.20832244634550121</v>
      </c>
      <c r="C23" s="7">
        <v>0.18988478309408288</v>
      </c>
      <c r="D23" s="7">
        <v>0.16444934548556733</v>
      </c>
      <c r="E23" s="7">
        <v>0.2448822148900219</v>
      </c>
      <c r="F23" s="7">
        <v>0.2263741952619957</v>
      </c>
      <c r="G23" s="7">
        <v>0.19678700040601052</v>
      </c>
      <c r="H23" s="7">
        <v>0.21920717255941222</v>
      </c>
      <c r="I23" s="7">
        <v>0.18256013745704466</v>
      </c>
      <c r="J23" s="7">
        <v>0.16612055283351426</v>
      </c>
      <c r="K23" s="7">
        <v>0.18570759668906914</v>
      </c>
      <c r="L23" s="7">
        <v>0.16733301838493933</v>
      </c>
      <c r="M23" s="7">
        <v>0.18400908203377375</v>
      </c>
      <c r="N23" s="7">
        <v>0.18341640580368254</v>
      </c>
      <c r="O23" s="7">
        <v>0.19629866428177567</v>
      </c>
      <c r="P23" s="7">
        <f>IF(P22/P21&gt;1,1,P22/P21)</f>
        <v>0.19432693086115763</v>
      </c>
    </row>
    <row r="24" spans="1:16" ht="11.25" x14ac:dyDescent="0.2">
      <c r="A24" s="2" t="s">
        <v>5</v>
      </c>
      <c r="B24" s="6">
        <v>250573.34000000003</v>
      </c>
      <c r="C24" s="6">
        <v>267658.09000000003</v>
      </c>
      <c r="D24" s="6">
        <v>287853.30000000005</v>
      </c>
      <c r="E24" s="6">
        <v>288707.83</v>
      </c>
      <c r="F24" s="6">
        <v>297322.84000000003</v>
      </c>
      <c r="G24" s="6">
        <v>262085.96000000002</v>
      </c>
      <c r="H24" s="6">
        <v>231929.2</v>
      </c>
      <c r="I24" s="6">
        <v>244497.44</v>
      </c>
      <c r="J24" s="6">
        <v>258581.08000000002</v>
      </c>
      <c r="K24" s="6">
        <v>259575.57229000001</v>
      </c>
      <c r="L24" s="6">
        <v>276490.73498000001</v>
      </c>
      <c r="M24" s="6">
        <v>282905.74852000002</v>
      </c>
      <c r="N24" s="6">
        <v>298225.21302999998</v>
      </c>
      <c r="O24" s="6">
        <v>301302.35848</v>
      </c>
      <c r="P24" s="6">
        <f>IF(P21-P22&lt;0,0,P21-P22)</f>
        <v>302699.49326000002</v>
      </c>
    </row>
    <row r="25" spans="1:16" ht="11.25" x14ac:dyDescent="0.2">
      <c r="A25" s="2" t="s">
        <v>6</v>
      </c>
      <c r="B25" s="7">
        <v>0.79167755365449877</v>
      </c>
      <c r="C25" s="7">
        <v>0.81011521690591715</v>
      </c>
      <c r="D25" s="7">
        <v>0.83555065451443267</v>
      </c>
      <c r="E25" s="7">
        <v>0.75511778510997807</v>
      </c>
      <c r="F25" s="7">
        <v>0.77362580473800435</v>
      </c>
      <c r="G25" s="7">
        <v>0.80321299959398951</v>
      </c>
      <c r="H25" s="7">
        <v>0.78079282744058776</v>
      </c>
      <c r="I25" s="7">
        <v>0.81743986254295531</v>
      </c>
      <c r="J25" s="7">
        <v>0.83387944716648577</v>
      </c>
      <c r="K25" s="7">
        <v>0.81429240331093089</v>
      </c>
      <c r="L25" s="7">
        <v>0.83266698161506059</v>
      </c>
      <c r="M25" s="7">
        <v>0.81599091796622625</v>
      </c>
      <c r="N25" s="7">
        <v>0.81658359419631743</v>
      </c>
      <c r="O25" s="7">
        <v>0.80370133571822433</v>
      </c>
      <c r="P25" s="7">
        <f>P24/P21</f>
        <v>0.8056730691388424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39997558519241921"/>
    <outlinePr summaryBelow="0" summaryRight="0"/>
    <pageSetUpPr autoPageBreaks="0"/>
  </sheetPr>
  <dimension ref="A1:P25"/>
  <sheetViews>
    <sheetView showOutlineSymbols="0" workbookViewId="0">
      <selection activeCell="P14" sqref="P14"/>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3.5" customHeight="1" x14ac:dyDescent="0.25">
      <c r="A1" s="15" t="s">
        <v>38</v>
      </c>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2">
        <v>377</v>
      </c>
      <c r="C5" s="2">
        <v>412</v>
      </c>
      <c r="D5" s="2">
        <v>433</v>
      </c>
      <c r="E5" s="2">
        <v>446</v>
      </c>
      <c r="F5" s="2">
        <v>433</v>
      </c>
      <c r="G5" s="2">
        <v>402</v>
      </c>
      <c r="H5" s="2">
        <v>391</v>
      </c>
      <c r="I5" s="2">
        <v>378</v>
      </c>
      <c r="J5" s="2">
        <v>357</v>
      </c>
      <c r="K5" s="2">
        <v>342</v>
      </c>
      <c r="L5" s="2">
        <v>340</v>
      </c>
      <c r="M5" s="2">
        <v>332</v>
      </c>
      <c r="N5" s="2">
        <v>327</v>
      </c>
      <c r="O5" s="2">
        <v>322</v>
      </c>
      <c r="P5" s="2">
        <v>337</v>
      </c>
    </row>
    <row r="6" spans="1:16" ht="11.25" x14ac:dyDescent="0.2">
      <c r="A6" s="2" t="s">
        <v>3</v>
      </c>
      <c r="B6" s="2">
        <v>55</v>
      </c>
      <c r="C6" s="2">
        <v>65</v>
      </c>
      <c r="D6" s="2">
        <v>77</v>
      </c>
      <c r="E6" s="2">
        <v>68</v>
      </c>
      <c r="F6" s="2">
        <v>58</v>
      </c>
      <c r="G6" s="2">
        <v>46</v>
      </c>
      <c r="H6" s="2">
        <v>56</v>
      </c>
      <c r="I6" s="2">
        <v>53</v>
      </c>
      <c r="J6" s="2">
        <v>60</v>
      </c>
      <c r="K6" s="2">
        <v>47</v>
      </c>
      <c r="L6" s="5">
        <v>48</v>
      </c>
      <c r="M6" s="5">
        <v>53</v>
      </c>
      <c r="N6" s="5">
        <v>48</v>
      </c>
      <c r="O6" s="5">
        <v>41</v>
      </c>
      <c r="P6" s="5">
        <f>Data!$B$9</f>
        <v>43</v>
      </c>
    </row>
    <row r="7" spans="1:16" ht="11.25" x14ac:dyDescent="0.2">
      <c r="A7" s="2" t="s">
        <v>4</v>
      </c>
      <c r="B7" s="7">
        <v>0.14588859416445624</v>
      </c>
      <c r="C7" s="7">
        <v>0.15776699029126215</v>
      </c>
      <c r="D7" s="7">
        <v>0.17782909930715934</v>
      </c>
      <c r="E7" s="7">
        <v>0.15246636771300448</v>
      </c>
      <c r="F7" s="7">
        <v>0.13394919168591224</v>
      </c>
      <c r="G7" s="7">
        <v>0.11442786069651742</v>
      </c>
      <c r="H7" s="7">
        <v>0.14322250639386189</v>
      </c>
      <c r="I7" s="7">
        <v>0.1402116402116402</v>
      </c>
      <c r="J7" s="7">
        <v>0.16806722689075632</v>
      </c>
      <c r="K7" s="7">
        <v>0.13742690058479531</v>
      </c>
      <c r="L7" s="7">
        <v>0.14117647058823529</v>
      </c>
      <c r="M7" s="7">
        <v>0.15963855421686746</v>
      </c>
      <c r="N7" s="7">
        <v>0.14678899082568808</v>
      </c>
      <c r="O7" s="7">
        <v>0.12732919254658384</v>
      </c>
      <c r="P7" s="7">
        <f>IF(P6/P5&gt;1,1,P6/P5)</f>
        <v>0.12759643916913946</v>
      </c>
    </row>
    <row r="8" spans="1:16" ht="11.25" x14ac:dyDescent="0.2">
      <c r="A8" s="2" t="s">
        <v>5</v>
      </c>
      <c r="B8" s="6">
        <v>322</v>
      </c>
      <c r="C8" s="6">
        <v>347</v>
      </c>
      <c r="D8" s="6">
        <v>356</v>
      </c>
      <c r="E8" s="6">
        <v>378</v>
      </c>
      <c r="F8" s="6">
        <v>375</v>
      </c>
      <c r="G8" s="6">
        <v>356</v>
      </c>
      <c r="H8" s="6">
        <v>335</v>
      </c>
      <c r="I8" s="6">
        <v>325</v>
      </c>
      <c r="J8" s="6">
        <v>297</v>
      </c>
      <c r="K8" s="6">
        <v>295</v>
      </c>
      <c r="L8" s="6">
        <v>292</v>
      </c>
      <c r="M8" s="6">
        <v>279</v>
      </c>
      <c r="N8" s="6">
        <v>279</v>
      </c>
      <c r="O8" s="6">
        <v>281</v>
      </c>
      <c r="P8" s="6">
        <f>IF(P5-P6&lt;0,0,P5-P6)</f>
        <v>294</v>
      </c>
    </row>
    <row r="9" spans="1:16" ht="11.25" x14ac:dyDescent="0.2">
      <c r="A9" s="2" t="s">
        <v>6</v>
      </c>
      <c r="B9" s="7">
        <v>0.85411140583554379</v>
      </c>
      <c r="C9" s="7">
        <v>0.84223300970873782</v>
      </c>
      <c r="D9" s="7">
        <v>0.8221709006928406</v>
      </c>
      <c r="E9" s="7">
        <v>0.84753363228699552</v>
      </c>
      <c r="F9" s="7">
        <v>0.86605080831408776</v>
      </c>
      <c r="G9" s="7">
        <v>0.88557213930348255</v>
      </c>
      <c r="H9" s="7">
        <v>0.85677749360613809</v>
      </c>
      <c r="I9" s="7">
        <v>0.85978835978835977</v>
      </c>
      <c r="J9" s="7">
        <v>0.83193277310924374</v>
      </c>
      <c r="K9" s="7">
        <v>0.86257309941520466</v>
      </c>
      <c r="L9" s="7">
        <v>0.85882352941176465</v>
      </c>
      <c r="M9" s="7">
        <v>0.84036144578313254</v>
      </c>
      <c r="N9" s="7">
        <v>0.85321100917431192</v>
      </c>
      <c r="O9" s="7">
        <v>0.87267080745341619</v>
      </c>
      <c r="P9" s="7">
        <f>P8/P5</f>
        <v>0.87240356083086057</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3162</v>
      </c>
      <c r="C12" s="5">
        <v>3344</v>
      </c>
      <c r="D12" s="5">
        <v>3599</v>
      </c>
      <c r="E12" s="5">
        <v>3489</v>
      </c>
      <c r="F12" s="5">
        <v>3162</v>
      </c>
      <c r="G12" s="5">
        <v>2490</v>
      </c>
      <c r="H12" s="5">
        <v>2408</v>
      </c>
      <c r="I12" s="5">
        <v>2509</v>
      </c>
      <c r="J12" s="5">
        <v>2487</v>
      </c>
      <c r="K12" s="5">
        <v>2599</v>
      </c>
      <c r="L12" s="5">
        <v>2634</v>
      </c>
      <c r="M12" s="5">
        <v>2648</v>
      </c>
      <c r="N12" s="5">
        <v>2601</v>
      </c>
      <c r="O12" s="5">
        <v>2667</v>
      </c>
      <c r="P12" s="5">
        <v>2758</v>
      </c>
    </row>
    <row r="13" spans="1:16" ht="11.25" x14ac:dyDescent="0.2">
      <c r="A13" s="2" t="s">
        <v>8</v>
      </c>
      <c r="B13" s="6">
        <v>2276.64</v>
      </c>
      <c r="C13" s="6">
        <v>2407.6799999999998</v>
      </c>
      <c r="D13" s="6">
        <v>2591.2799999999997</v>
      </c>
      <c r="E13" s="6">
        <v>2512.08</v>
      </c>
      <c r="F13" s="6">
        <v>2213.3999999999996</v>
      </c>
      <c r="G13" s="6">
        <v>1743</v>
      </c>
      <c r="H13" s="6">
        <v>1685.6</v>
      </c>
      <c r="I13" s="6">
        <v>1756.3</v>
      </c>
      <c r="J13" s="6">
        <v>1740.8999999999999</v>
      </c>
      <c r="K13" s="6">
        <v>1819.3</v>
      </c>
      <c r="L13" s="6">
        <v>1843.8</v>
      </c>
      <c r="M13" s="6">
        <v>1853.6</v>
      </c>
      <c r="N13" s="6">
        <v>1820.6999999999998</v>
      </c>
      <c r="O13" s="6">
        <v>1866.8999999999999</v>
      </c>
      <c r="P13" s="6">
        <f>P12*0.7</f>
        <v>1930.6</v>
      </c>
    </row>
    <row r="14" spans="1:16" ht="11.25" x14ac:dyDescent="0.2">
      <c r="A14" s="2" t="s">
        <v>3</v>
      </c>
      <c r="B14" s="2">
        <v>833</v>
      </c>
      <c r="C14" s="2">
        <v>743</v>
      </c>
      <c r="D14" s="2">
        <v>970</v>
      </c>
      <c r="E14" s="2">
        <v>772</v>
      </c>
      <c r="F14" s="2">
        <v>744</v>
      </c>
      <c r="G14" s="2">
        <v>521</v>
      </c>
      <c r="H14" s="2">
        <v>682</v>
      </c>
      <c r="I14" s="2">
        <v>692</v>
      </c>
      <c r="J14" s="2">
        <v>574</v>
      </c>
      <c r="K14" s="141">
        <v>671.33333333333337</v>
      </c>
      <c r="L14" s="5">
        <v>619.75</v>
      </c>
      <c r="M14" s="5">
        <v>574.08333333333337</v>
      </c>
      <c r="N14" s="5">
        <v>456.75</v>
      </c>
      <c r="O14" s="5">
        <v>544.58333333333337</v>
      </c>
      <c r="P14" s="5">
        <f>Data!$C$9</f>
        <v>700</v>
      </c>
    </row>
    <row r="15" spans="1:16" ht="11.25" x14ac:dyDescent="0.2">
      <c r="A15" s="2" t="s">
        <v>4</v>
      </c>
      <c r="B15" s="7">
        <v>0.36589008363201914</v>
      </c>
      <c r="C15" s="7">
        <v>0.30859582668793195</v>
      </c>
      <c r="D15" s="7">
        <v>0.37433237627736105</v>
      </c>
      <c r="E15" s="7">
        <v>0.30731505366071143</v>
      </c>
      <c r="F15" s="7">
        <v>0.33613445378151269</v>
      </c>
      <c r="G15" s="7">
        <v>0.29890992541594952</v>
      </c>
      <c r="H15" s="7">
        <v>0.40460370194589468</v>
      </c>
      <c r="I15" s="7">
        <v>0.39401013494277742</v>
      </c>
      <c r="J15" s="7">
        <v>0.32971451548049863</v>
      </c>
      <c r="K15" s="7">
        <v>0.36900639440077687</v>
      </c>
      <c r="L15" s="7">
        <v>0.33612647792602235</v>
      </c>
      <c r="M15" s="7">
        <v>0.3097126312760754</v>
      </c>
      <c r="N15" s="7">
        <v>0.2508650519031142</v>
      </c>
      <c r="O15" s="7">
        <v>0.29170460835252743</v>
      </c>
      <c r="P15" s="7">
        <f>IF(P14/P13&gt;1,1,P14/P13)</f>
        <v>0.36258158085569253</v>
      </c>
    </row>
    <row r="16" spans="1:16" ht="11.25" x14ac:dyDescent="0.2">
      <c r="A16" s="2" t="s">
        <v>5</v>
      </c>
      <c r="B16" s="6">
        <v>1443.6399999999999</v>
      </c>
      <c r="C16" s="6">
        <v>1664.6799999999998</v>
      </c>
      <c r="D16" s="6">
        <v>1621.2799999999997</v>
      </c>
      <c r="E16" s="6">
        <v>1740.08</v>
      </c>
      <c r="F16" s="6">
        <v>1469.3999999999996</v>
      </c>
      <c r="G16" s="6">
        <v>1222</v>
      </c>
      <c r="H16" s="6">
        <v>1003.5999999999999</v>
      </c>
      <c r="I16" s="6">
        <v>1064.3</v>
      </c>
      <c r="J16" s="6">
        <v>1166.8999999999999</v>
      </c>
      <c r="K16" s="6">
        <v>1147.9666666666667</v>
      </c>
      <c r="L16" s="6">
        <v>1224.05</v>
      </c>
      <c r="M16" s="6">
        <v>1279.5166666666664</v>
      </c>
      <c r="N16" s="6">
        <v>1363.9499999999998</v>
      </c>
      <c r="O16" s="6">
        <v>1322.3166666666666</v>
      </c>
      <c r="P16" s="6">
        <f>IF(P13-P14&lt;0,0,P13-P14)</f>
        <v>1230.5999999999999</v>
      </c>
    </row>
    <row r="17" spans="1:16" ht="11.25" x14ac:dyDescent="0.2">
      <c r="A17" s="2" t="s">
        <v>6</v>
      </c>
      <c r="B17" s="7">
        <v>0.63410991636798086</v>
      </c>
      <c r="C17" s="7">
        <v>0.69140417331206805</v>
      </c>
      <c r="D17" s="7">
        <v>0.62566762372263895</v>
      </c>
      <c r="E17" s="7">
        <v>0.69268494633928857</v>
      </c>
      <c r="F17" s="7">
        <v>0.66386554621848737</v>
      </c>
      <c r="G17" s="7">
        <v>0.70109007458405048</v>
      </c>
      <c r="H17" s="7">
        <v>0.59539629805410532</v>
      </c>
      <c r="I17" s="7">
        <v>0.60598986505722252</v>
      </c>
      <c r="J17" s="7">
        <v>0.67028548451950143</v>
      </c>
      <c r="K17" s="7">
        <v>0.63099360559922313</v>
      </c>
      <c r="L17" s="7">
        <v>0.66387352207397765</v>
      </c>
      <c r="M17" s="7">
        <v>0.69028736872392449</v>
      </c>
      <c r="N17" s="7">
        <v>0.74913494809688574</v>
      </c>
      <c r="O17" s="7">
        <v>0.70829539164747268</v>
      </c>
      <c r="P17" s="7">
        <f>P16/P13</f>
        <v>0.63741841914430741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5">
        <v>146897</v>
      </c>
      <c r="C20" s="5">
        <v>151314</v>
      </c>
      <c r="D20" s="5">
        <v>171167</v>
      </c>
      <c r="E20" s="5">
        <v>170816</v>
      </c>
      <c r="F20" s="5">
        <v>164620</v>
      </c>
      <c r="G20" s="5">
        <v>127870</v>
      </c>
      <c r="H20" s="5">
        <v>126434</v>
      </c>
      <c r="I20" s="5">
        <v>139096</v>
      </c>
      <c r="J20" s="5">
        <v>135093</v>
      </c>
      <c r="K20" s="5">
        <v>147273</v>
      </c>
      <c r="L20" s="5">
        <v>151100</v>
      </c>
      <c r="M20" s="5">
        <v>162472</v>
      </c>
      <c r="N20" s="5">
        <v>156696</v>
      </c>
      <c r="O20" s="5">
        <v>166967</v>
      </c>
      <c r="P20" s="5">
        <v>179990</v>
      </c>
    </row>
    <row r="21" spans="1:16" ht="11.25" x14ac:dyDescent="0.2">
      <c r="A21" s="2" t="s">
        <v>8</v>
      </c>
      <c r="B21" s="6">
        <v>98420.99</v>
      </c>
      <c r="C21" s="6">
        <v>101380.38</v>
      </c>
      <c r="D21" s="6">
        <v>114681.89000000001</v>
      </c>
      <c r="E21" s="6">
        <v>114446.72</v>
      </c>
      <c r="F21" s="6">
        <v>105356.8</v>
      </c>
      <c r="G21" s="6">
        <v>81836.800000000003</v>
      </c>
      <c r="H21" s="6">
        <v>80917.759999999995</v>
      </c>
      <c r="I21" s="6">
        <v>89021.440000000002</v>
      </c>
      <c r="J21" s="6">
        <v>86459.520000000004</v>
      </c>
      <c r="K21" s="6">
        <v>94254.720000000001</v>
      </c>
      <c r="L21" s="6">
        <v>96704</v>
      </c>
      <c r="M21" s="6">
        <v>103982.08</v>
      </c>
      <c r="N21" s="6">
        <v>100285.44</v>
      </c>
      <c r="O21" s="6">
        <v>106858.88</v>
      </c>
      <c r="P21" s="6">
        <f>P20*0.64</f>
        <v>115193.60000000001</v>
      </c>
    </row>
    <row r="22" spans="1:16" ht="11.25" x14ac:dyDescent="0.2">
      <c r="A22" s="2" t="s">
        <v>3</v>
      </c>
      <c r="B22" s="5">
        <v>48261</v>
      </c>
      <c r="C22" s="5">
        <v>39309</v>
      </c>
      <c r="D22" s="5">
        <v>51948</v>
      </c>
      <c r="E22" s="5">
        <v>41878</v>
      </c>
      <c r="F22" s="5">
        <v>44936</v>
      </c>
      <c r="G22" s="5">
        <v>26653</v>
      </c>
      <c r="H22" s="5">
        <v>29397</v>
      </c>
      <c r="I22" s="5">
        <v>41806</v>
      </c>
      <c r="J22" s="5">
        <v>33526</v>
      </c>
      <c r="K22" s="5">
        <v>39547.069619999995</v>
      </c>
      <c r="L22" s="5">
        <v>36030.092130000005</v>
      </c>
      <c r="M22" s="5">
        <v>39057.071490000002</v>
      </c>
      <c r="N22" s="5">
        <v>31285.39156</v>
      </c>
      <c r="O22" s="5">
        <v>39312.330329999997</v>
      </c>
      <c r="P22" s="5">
        <f>Data!$D$9</f>
        <v>50598.290139999997</v>
      </c>
    </row>
    <row r="23" spans="1:16" ht="11.25" x14ac:dyDescent="0.2">
      <c r="A23" s="2" t="s">
        <v>4</v>
      </c>
      <c r="B23" s="7">
        <v>0.49035271845975131</v>
      </c>
      <c r="C23" s="7">
        <v>0.38773774570582592</v>
      </c>
      <c r="D23" s="7">
        <v>0.45297474605624299</v>
      </c>
      <c r="E23" s="7">
        <v>0.36591699613584383</v>
      </c>
      <c r="F23" s="7">
        <v>0.42651257441380147</v>
      </c>
      <c r="G23" s="7">
        <v>0.32568477750840696</v>
      </c>
      <c r="H23" s="7">
        <v>0.36329478225793699</v>
      </c>
      <c r="I23" s="7">
        <v>0.46961720682118824</v>
      </c>
      <c r="J23" s="7">
        <v>0.38776528021437084</v>
      </c>
      <c r="K23" s="7">
        <v>0.41957654343464174</v>
      </c>
      <c r="L23" s="7">
        <v>0.37258119757197228</v>
      </c>
      <c r="M23" s="7">
        <v>0.37561348541979545</v>
      </c>
      <c r="N23" s="7">
        <v>0.3119634471364936</v>
      </c>
      <c r="O23" s="7">
        <v>0.36789015877763265</v>
      </c>
      <c r="P23" s="7">
        <f>IF(P22/P21&gt;1,1,P22/P21)</f>
        <v>0.43924567111367296</v>
      </c>
    </row>
    <row r="24" spans="1:16" ht="11.25" x14ac:dyDescent="0.2">
      <c r="A24" s="2" t="s">
        <v>5</v>
      </c>
      <c r="B24" s="6">
        <v>50159.990000000005</v>
      </c>
      <c r="C24" s="6">
        <v>62071.380000000005</v>
      </c>
      <c r="D24" s="6">
        <v>62733.890000000014</v>
      </c>
      <c r="E24" s="6">
        <v>72568.72</v>
      </c>
      <c r="F24" s="6">
        <v>60420.800000000003</v>
      </c>
      <c r="G24" s="6">
        <v>55183.8</v>
      </c>
      <c r="H24" s="6">
        <v>51520.759999999995</v>
      </c>
      <c r="I24" s="6">
        <v>47215.44</v>
      </c>
      <c r="J24" s="6">
        <v>52933.520000000004</v>
      </c>
      <c r="K24" s="6">
        <v>54707.650380000006</v>
      </c>
      <c r="L24" s="6">
        <v>60673.907869999995</v>
      </c>
      <c r="M24" s="6">
        <v>64925.00851</v>
      </c>
      <c r="N24" s="6">
        <v>69000.048439999999</v>
      </c>
      <c r="O24" s="6">
        <v>67546.549670000008</v>
      </c>
      <c r="P24" s="6">
        <f>IF(P21-P22&lt;0,0,P21-P22)</f>
        <v>64595.309860000008</v>
      </c>
    </row>
    <row r="25" spans="1:16" ht="11.25" x14ac:dyDescent="0.2">
      <c r="A25" s="2" t="s">
        <v>6</v>
      </c>
      <c r="B25" s="7">
        <v>0.50964728154024874</v>
      </c>
      <c r="C25" s="7">
        <v>0.61226225429417414</v>
      </c>
      <c r="D25" s="7">
        <v>0.54702525394375701</v>
      </c>
      <c r="E25" s="7">
        <v>0.63408300386415617</v>
      </c>
      <c r="F25" s="7">
        <v>0.57348742558619858</v>
      </c>
      <c r="G25" s="7">
        <v>0.67431522249159304</v>
      </c>
      <c r="H25" s="7">
        <v>0.63670521774206301</v>
      </c>
      <c r="I25" s="7">
        <v>0.53038279317881176</v>
      </c>
      <c r="J25" s="7">
        <v>0.61223471978562916</v>
      </c>
      <c r="K25" s="7">
        <v>0.58042345656535832</v>
      </c>
      <c r="L25" s="7">
        <v>0.62741880242802772</v>
      </c>
      <c r="M25" s="7">
        <v>0.62438651458020455</v>
      </c>
      <c r="N25" s="7">
        <v>0.6880365528635064</v>
      </c>
      <c r="O25" s="7">
        <v>0.63210984122236735</v>
      </c>
      <c r="P25" s="7">
        <f>P24/P21</f>
        <v>0.56075432888632704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39</v>
      </c>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5">
        <v>5770</v>
      </c>
      <c r="C5" s="5">
        <v>6090</v>
      </c>
      <c r="D5" s="5">
        <v>6351</v>
      </c>
      <c r="E5" s="5">
        <v>6611</v>
      </c>
      <c r="F5" s="5">
        <v>7038</v>
      </c>
      <c r="G5" s="5">
        <v>6538</v>
      </c>
      <c r="H5" s="5">
        <v>6178</v>
      </c>
      <c r="I5" s="5">
        <v>5879</v>
      </c>
      <c r="J5" s="5">
        <v>5883</v>
      </c>
      <c r="K5" s="5">
        <v>5956</v>
      </c>
      <c r="L5" s="5">
        <v>5967</v>
      </c>
      <c r="M5" s="5">
        <v>5994</v>
      </c>
      <c r="N5" s="5">
        <v>6162</v>
      </c>
      <c r="O5" s="5">
        <v>6298</v>
      </c>
      <c r="P5" s="5">
        <v>6576</v>
      </c>
    </row>
    <row r="6" spans="1:16" ht="11.25" x14ac:dyDescent="0.2">
      <c r="A6" s="2" t="s">
        <v>3</v>
      </c>
      <c r="B6" s="2">
        <v>341</v>
      </c>
      <c r="C6" s="2">
        <v>369</v>
      </c>
      <c r="D6" s="2">
        <v>381</v>
      </c>
      <c r="E6" s="2">
        <v>398</v>
      </c>
      <c r="F6" s="2">
        <v>396</v>
      </c>
      <c r="G6" s="2">
        <v>344</v>
      </c>
      <c r="H6" s="2">
        <v>313</v>
      </c>
      <c r="I6" s="2">
        <v>295</v>
      </c>
      <c r="J6" s="2">
        <v>280</v>
      </c>
      <c r="K6" s="2">
        <v>271</v>
      </c>
      <c r="L6" s="5">
        <v>258</v>
      </c>
      <c r="M6" s="5">
        <v>265</v>
      </c>
      <c r="N6" s="5">
        <v>284</v>
      </c>
      <c r="O6" s="5">
        <v>289</v>
      </c>
      <c r="P6" s="5">
        <f>Data!$B$10</f>
        <v>276</v>
      </c>
    </row>
    <row r="7" spans="1:16" ht="11.25" x14ac:dyDescent="0.2">
      <c r="A7" s="2" t="s">
        <v>4</v>
      </c>
      <c r="B7" s="7">
        <v>5.9098786828422879E-2</v>
      </c>
      <c r="C7" s="7">
        <v>6.0591133004926107E-2</v>
      </c>
      <c r="D7" s="7">
        <v>5.9990552668871044E-2</v>
      </c>
      <c r="E7" s="7">
        <v>6.0202692482226594E-2</v>
      </c>
      <c r="F7" s="7">
        <v>5.6265984654731455E-2</v>
      </c>
      <c r="G7" s="7">
        <v>5.2615478739675745E-2</v>
      </c>
      <c r="H7" s="7">
        <v>5.066364519261897E-2</v>
      </c>
      <c r="I7" s="7">
        <v>5.0178601803027724E-2</v>
      </c>
      <c r="J7" s="7">
        <v>4.7594764575896654E-2</v>
      </c>
      <c r="K7" s="7">
        <v>4.5500335795836129E-2</v>
      </c>
      <c r="L7" s="7">
        <v>4.3237807943690296E-2</v>
      </c>
      <c r="M7" s="7">
        <v>4.421087754421088E-2</v>
      </c>
      <c r="N7" s="7">
        <v>4.6088932164881531E-2</v>
      </c>
      <c r="O7" s="7">
        <v>4.5887583359796758E-2</v>
      </c>
      <c r="P7" s="7">
        <f>IF(P6/P5&gt;1,1,P6/P5)</f>
        <v>4.1970802919708027E-2</v>
      </c>
    </row>
    <row r="8" spans="1:16" ht="11.25" x14ac:dyDescent="0.2">
      <c r="A8" s="2" t="s">
        <v>5</v>
      </c>
      <c r="B8" s="6">
        <v>5429</v>
      </c>
      <c r="C8" s="6">
        <v>5721</v>
      </c>
      <c r="D8" s="6">
        <v>5970</v>
      </c>
      <c r="E8" s="6">
        <v>6213</v>
      </c>
      <c r="F8" s="6">
        <v>6642</v>
      </c>
      <c r="G8" s="6">
        <v>6194</v>
      </c>
      <c r="H8" s="6">
        <v>5865</v>
      </c>
      <c r="I8" s="6">
        <v>5584</v>
      </c>
      <c r="J8" s="6">
        <v>5603</v>
      </c>
      <c r="K8" s="6">
        <v>5685</v>
      </c>
      <c r="L8" s="6">
        <v>5709</v>
      </c>
      <c r="M8" s="6">
        <v>5729</v>
      </c>
      <c r="N8" s="6">
        <v>5878</v>
      </c>
      <c r="O8" s="6">
        <v>6009</v>
      </c>
      <c r="P8" s="6">
        <f>IF(P5-P6&lt;0,0,P5-P6)</f>
        <v>6300</v>
      </c>
    </row>
    <row r="9" spans="1:16" ht="11.25" x14ac:dyDescent="0.2">
      <c r="A9" s="2" t="s">
        <v>6</v>
      </c>
      <c r="B9" s="7">
        <v>0.94090121317157716</v>
      </c>
      <c r="C9" s="7">
        <v>0.93940886699507387</v>
      </c>
      <c r="D9" s="7">
        <v>0.94000944733112901</v>
      </c>
      <c r="E9" s="7">
        <v>0.93979730751777346</v>
      </c>
      <c r="F9" s="7">
        <v>0.94373401534526857</v>
      </c>
      <c r="G9" s="7">
        <v>0.94738452126032424</v>
      </c>
      <c r="H9" s="7">
        <v>0.94933635480738099</v>
      </c>
      <c r="I9" s="7">
        <v>0.94982139819697231</v>
      </c>
      <c r="J9" s="7">
        <v>0.95240523542410338</v>
      </c>
      <c r="K9" s="7">
        <v>0.95449966420416388</v>
      </c>
      <c r="L9" s="7">
        <v>0.95676219205630975</v>
      </c>
      <c r="M9" s="7">
        <v>0.95578912245578918</v>
      </c>
      <c r="N9" s="7">
        <v>0.95391106783511848</v>
      </c>
      <c r="O9" s="7">
        <v>0.95411241664020319</v>
      </c>
      <c r="P9" s="7">
        <f>P8/P5</f>
        <v>0.95802919708029199</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63954</v>
      </c>
      <c r="C12" s="5">
        <v>70269</v>
      </c>
      <c r="D12" s="5">
        <v>75451</v>
      </c>
      <c r="E12" s="5">
        <v>72720</v>
      </c>
      <c r="F12" s="5">
        <v>66834</v>
      </c>
      <c r="G12" s="5">
        <v>52338</v>
      </c>
      <c r="H12" s="5">
        <v>45311</v>
      </c>
      <c r="I12" s="5">
        <v>43378</v>
      </c>
      <c r="J12" s="5">
        <v>43893</v>
      </c>
      <c r="K12" s="5">
        <v>46462</v>
      </c>
      <c r="L12" s="5">
        <v>50196</v>
      </c>
      <c r="M12" s="5">
        <v>54114</v>
      </c>
      <c r="N12" s="5">
        <v>58760</v>
      </c>
      <c r="O12" s="5">
        <v>61319</v>
      </c>
      <c r="P12" s="5">
        <v>64706</v>
      </c>
    </row>
    <row r="13" spans="1:16" ht="11.25" x14ac:dyDescent="0.2">
      <c r="A13" s="2" t="s">
        <v>8</v>
      </c>
      <c r="B13" s="6">
        <v>46046.879999999997</v>
      </c>
      <c r="C13" s="6">
        <v>50593.68</v>
      </c>
      <c r="D13" s="6">
        <v>54324.72</v>
      </c>
      <c r="E13" s="6">
        <v>52358.400000000001</v>
      </c>
      <c r="F13" s="6">
        <v>46783.799999999996</v>
      </c>
      <c r="G13" s="6">
        <v>36636.6</v>
      </c>
      <c r="H13" s="6">
        <v>31717.699999999997</v>
      </c>
      <c r="I13" s="6">
        <v>30364.6</v>
      </c>
      <c r="J13" s="6">
        <v>30725.1</v>
      </c>
      <c r="K13" s="6">
        <v>32523.399999999998</v>
      </c>
      <c r="L13" s="6">
        <v>35137.199999999997</v>
      </c>
      <c r="M13" s="6">
        <v>37879.799999999996</v>
      </c>
      <c r="N13" s="6">
        <v>41132</v>
      </c>
      <c r="O13" s="6">
        <v>42923.299999999996</v>
      </c>
      <c r="P13" s="6">
        <f>P12*0.7</f>
        <v>45294.2</v>
      </c>
    </row>
    <row r="14" spans="1:16" ht="11.25" x14ac:dyDescent="0.2">
      <c r="A14" s="2" t="s">
        <v>3</v>
      </c>
      <c r="B14" s="5">
        <v>5227</v>
      </c>
      <c r="C14" s="5">
        <v>5430</v>
      </c>
      <c r="D14" s="5">
        <v>6043</v>
      </c>
      <c r="E14" s="5">
        <v>5692</v>
      </c>
      <c r="F14" s="5">
        <v>4650</v>
      </c>
      <c r="G14" s="5">
        <v>3734</v>
      </c>
      <c r="H14" s="5">
        <v>3195</v>
      </c>
      <c r="I14" s="5">
        <v>3294</v>
      </c>
      <c r="J14" s="5">
        <v>3486</v>
      </c>
      <c r="K14" s="5">
        <v>3161.75</v>
      </c>
      <c r="L14" s="5">
        <v>3705.1666666666665</v>
      </c>
      <c r="M14" s="5">
        <v>4572.916666666667</v>
      </c>
      <c r="N14" s="5">
        <v>4981.0833333333339</v>
      </c>
      <c r="O14" s="5">
        <v>5358.083333333333</v>
      </c>
      <c r="P14" s="5">
        <f>Data!$C$10</f>
        <v>5281.083333333333</v>
      </c>
    </row>
    <row r="15" spans="1:16" ht="11.25" x14ac:dyDescent="0.2">
      <c r="A15" s="2" t="s">
        <v>4</v>
      </c>
      <c r="B15" s="7">
        <v>0.11351474844766898</v>
      </c>
      <c r="C15" s="7">
        <v>0.107325658066383</v>
      </c>
      <c r="D15" s="7">
        <v>0.11123849326788983</v>
      </c>
      <c r="E15" s="7">
        <v>0.10871226011490037</v>
      </c>
      <c r="F15" s="7">
        <v>9.9393379759660408E-2</v>
      </c>
      <c r="G15" s="7">
        <v>0.10191993798551176</v>
      </c>
      <c r="H15" s="7">
        <v>0.1007323986291566</v>
      </c>
      <c r="I15" s="7">
        <v>0.10848158711130725</v>
      </c>
      <c r="J15" s="7">
        <v>0.11345772674458342</v>
      </c>
      <c r="K15" s="7">
        <v>9.7214620857597925E-2</v>
      </c>
      <c r="L15" s="7">
        <v>0.10544854645978242</v>
      </c>
      <c r="M15" s="7">
        <v>0.12072177431419034</v>
      </c>
      <c r="N15" s="7">
        <v>0.12109995461765374</v>
      </c>
      <c r="O15" s="7">
        <v>0.12482924969266887</v>
      </c>
      <c r="P15" s="7">
        <f>IF(P14/P13&gt;1,1,P14/P13)</f>
        <v>0.116595134329193</v>
      </c>
    </row>
    <row r="16" spans="1:16" ht="11.25" x14ac:dyDescent="0.2">
      <c r="A16" s="2" t="s">
        <v>5</v>
      </c>
      <c r="B16" s="6">
        <v>40819.879999999997</v>
      </c>
      <c r="C16" s="6">
        <v>45163.68</v>
      </c>
      <c r="D16" s="6">
        <v>48281.72</v>
      </c>
      <c r="E16" s="6">
        <v>46666.400000000001</v>
      </c>
      <c r="F16" s="6">
        <v>42133.799999999996</v>
      </c>
      <c r="G16" s="6">
        <v>32902.6</v>
      </c>
      <c r="H16" s="6">
        <v>28522.699999999997</v>
      </c>
      <c r="I16" s="6">
        <v>27070.6</v>
      </c>
      <c r="J16" s="6">
        <v>27239.1</v>
      </c>
      <c r="K16" s="6">
        <v>29361.649999999998</v>
      </c>
      <c r="L16" s="6">
        <v>31432.033333333329</v>
      </c>
      <c r="M16" s="6">
        <v>33306.883333333331</v>
      </c>
      <c r="N16" s="6">
        <v>36150.916666666664</v>
      </c>
      <c r="O16" s="6">
        <v>37565.21666666666</v>
      </c>
      <c r="P16" s="6">
        <f>IF(P13-P14&lt;0,0,P13-P14)</f>
        <v>40013.116666666661</v>
      </c>
    </row>
    <row r="17" spans="1:16" ht="11.25" x14ac:dyDescent="0.2">
      <c r="A17" s="2" t="s">
        <v>6</v>
      </c>
      <c r="B17" s="7">
        <v>0.88648525155233104</v>
      </c>
      <c r="C17" s="7">
        <v>0.89267434193361705</v>
      </c>
      <c r="D17" s="7">
        <v>0.88876150673211018</v>
      </c>
      <c r="E17" s="7">
        <v>0.89128773988509957</v>
      </c>
      <c r="F17" s="7">
        <v>0.90060662024033955</v>
      </c>
      <c r="G17" s="7">
        <v>0.8980800620144882</v>
      </c>
      <c r="H17" s="7">
        <v>0.89926760137084338</v>
      </c>
      <c r="I17" s="7">
        <v>0.89151841288869271</v>
      </c>
      <c r="J17" s="7">
        <v>0.88654227325541657</v>
      </c>
      <c r="K17" s="7">
        <v>0.90278537914240209</v>
      </c>
      <c r="L17" s="7">
        <v>0.89455145354021759</v>
      </c>
      <c r="M17" s="7">
        <v>0.87927822568580971</v>
      </c>
      <c r="N17" s="7">
        <v>0.87890004538234623</v>
      </c>
      <c r="O17" s="7">
        <v>0.87517075030733105</v>
      </c>
      <c r="P17" s="7">
        <f>P16/P13</f>
        <v>0.88340486567080689</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5">
        <v>2193416</v>
      </c>
      <c r="C20" s="5">
        <v>2510597</v>
      </c>
      <c r="D20" s="5">
        <v>2841602</v>
      </c>
      <c r="E20" s="5">
        <v>2886597</v>
      </c>
      <c r="F20" s="5">
        <v>2750486</v>
      </c>
      <c r="G20" s="5">
        <v>2188111</v>
      </c>
      <c r="H20" s="5">
        <v>1912669</v>
      </c>
      <c r="I20" s="5">
        <v>1823069</v>
      </c>
      <c r="J20" s="5">
        <v>1841512</v>
      </c>
      <c r="K20" s="5">
        <v>1971681</v>
      </c>
      <c r="L20" s="5">
        <v>2178597</v>
      </c>
      <c r="M20" s="5">
        <v>2410388</v>
      </c>
      <c r="N20" s="5">
        <v>2682299</v>
      </c>
      <c r="O20" s="5">
        <v>2898568</v>
      </c>
      <c r="P20" s="5">
        <v>3166938</v>
      </c>
    </row>
    <row r="21" spans="1:16" ht="11.25" x14ac:dyDescent="0.2">
      <c r="A21" s="2" t="s">
        <v>8</v>
      </c>
      <c r="B21" s="6">
        <v>1469588.72</v>
      </c>
      <c r="C21" s="6">
        <v>1682099.99</v>
      </c>
      <c r="D21" s="6">
        <v>1903873.34</v>
      </c>
      <c r="E21" s="6">
        <v>1934019.9900000002</v>
      </c>
      <c r="F21" s="6">
        <v>1760311.04</v>
      </c>
      <c r="G21" s="6">
        <v>1400391.04</v>
      </c>
      <c r="H21" s="6">
        <v>1224108.1599999999</v>
      </c>
      <c r="I21" s="6">
        <v>1166764.1599999999</v>
      </c>
      <c r="J21" s="6">
        <v>1178567.6799999999</v>
      </c>
      <c r="K21" s="6">
        <v>1261875.8400000001</v>
      </c>
      <c r="L21" s="6">
        <v>1394302.08</v>
      </c>
      <c r="M21" s="6">
        <v>1542648.32</v>
      </c>
      <c r="N21" s="6">
        <v>1716671.36</v>
      </c>
      <c r="O21" s="6">
        <v>1855083.52</v>
      </c>
      <c r="P21" s="6">
        <f>P20*0.64</f>
        <v>2026840.32</v>
      </c>
    </row>
    <row r="22" spans="1:16" ht="11.25" x14ac:dyDescent="0.2">
      <c r="A22" s="2" t="s">
        <v>3</v>
      </c>
      <c r="B22" s="5">
        <v>171133</v>
      </c>
      <c r="C22" s="5">
        <v>200388</v>
      </c>
      <c r="D22" s="5">
        <v>220119</v>
      </c>
      <c r="E22" s="5">
        <v>236290</v>
      </c>
      <c r="F22" s="5">
        <v>214439</v>
      </c>
      <c r="G22" s="5">
        <v>184887</v>
      </c>
      <c r="H22" s="5">
        <v>165091</v>
      </c>
      <c r="I22" s="5">
        <v>175936</v>
      </c>
      <c r="J22" s="5">
        <v>207342</v>
      </c>
      <c r="K22" s="5">
        <v>178419.31129999997</v>
      </c>
      <c r="L22" s="5">
        <v>194204.02304999996</v>
      </c>
      <c r="M22" s="5">
        <v>225434.90935</v>
      </c>
      <c r="N22" s="5">
        <v>239355.93197999999</v>
      </c>
      <c r="O22" s="5">
        <v>254109.86012999999</v>
      </c>
      <c r="P22" s="5">
        <f>Data!$D$10</f>
        <v>250253.10579999999</v>
      </c>
    </row>
    <row r="23" spans="1:16" ht="11.25" x14ac:dyDescent="0.2">
      <c r="A23" s="2" t="s">
        <v>4</v>
      </c>
      <c r="B23" s="7">
        <v>0.11644958733760559</v>
      </c>
      <c r="C23" s="7">
        <v>0.1191296600625983</v>
      </c>
      <c r="D23" s="7">
        <v>0.11561640965044449</v>
      </c>
      <c r="E23" s="7">
        <v>0.12217557275610165</v>
      </c>
      <c r="F23" s="7">
        <v>0.12181881220264346</v>
      </c>
      <c r="G23" s="7">
        <v>0.13202526631418607</v>
      </c>
      <c r="H23" s="7">
        <v>0.13486635037217626</v>
      </c>
      <c r="I23" s="7">
        <v>0.15078968486656294</v>
      </c>
      <c r="J23" s="7">
        <v>0.17592710500936187</v>
      </c>
      <c r="K23" s="7">
        <v>0.14139212880088103</v>
      </c>
      <c r="L23" s="7">
        <v>0.13928403739453646</v>
      </c>
      <c r="M23" s="7">
        <v>0.14613499812452393</v>
      </c>
      <c r="N23" s="7">
        <v>0.13943025878872936</v>
      </c>
      <c r="O23" s="7">
        <v>0.13698028007385887</v>
      </c>
      <c r="P23" s="7">
        <f>IF(P22/P21&gt;1,1,P22/P21)</f>
        <v>0.12346957149540028</v>
      </c>
    </row>
    <row r="24" spans="1:16" ht="11.25" x14ac:dyDescent="0.2">
      <c r="A24" s="2" t="s">
        <v>5</v>
      </c>
      <c r="B24" s="6">
        <v>1298455.72</v>
      </c>
      <c r="C24" s="6">
        <v>1481711.99</v>
      </c>
      <c r="D24" s="6">
        <v>1683754.34</v>
      </c>
      <c r="E24" s="6">
        <v>1697729.9900000002</v>
      </c>
      <c r="F24" s="6">
        <v>1545872.04</v>
      </c>
      <c r="G24" s="6">
        <v>1215504.04</v>
      </c>
      <c r="H24" s="6">
        <v>1059017.1599999999</v>
      </c>
      <c r="I24" s="6">
        <v>990828.15999999992</v>
      </c>
      <c r="J24" s="6">
        <v>971225.67999999993</v>
      </c>
      <c r="K24" s="6">
        <v>1083456.5287000001</v>
      </c>
      <c r="L24" s="6">
        <v>1200098.0569500001</v>
      </c>
      <c r="M24" s="6">
        <v>1317213.41065</v>
      </c>
      <c r="N24" s="6">
        <v>1477315.42802</v>
      </c>
      <c r="O24" s="6">
        <v>1600973.6598700001</v>
      </c>
      <c r="P24" s="6">
        <f>IF(P21-P22&lt;0,0,P21-P22)</f>
        <v>1776587.2142</v>
      </c>
    </row>
    <row r="25" spans="1:16" ht="11.25" x14ac:dyDescent="0.2">
      <c r="A25" s="2" t="s">
        <v>6</v>
      </c>
      <c r="B25" s="7">
        <v>0.88355041266239442</v>
      </c>
      <c r="C25" s="7">
        <v>0.88087033993740171</v>
      </c>
      <c r="D25" s="7">
        <v>0.88438359034955549</v>
      </c>
      <c r="E25" s="7">
        <v>0.87782442724389831</v>
      </c>
      <c r="F25" s="7">
        <v>0.87818118779735654</v>
      </c>
      <c r="G25" s="7">
        <v>0.8679747336858139</v>
      </c>
      <c r="H25" s="7">
        <v>0.86513364962782369</v>
      </c>
      <c r="I25" s="7">
        <v>0.84921031513343703</v>
      </c>
      <c r="J25" s="7">
        <v>0.82407289499063807</v>
      </c>
      <c r="K25" s="7">
        <v>0.85860787119911897</v>
      </c>
      <c r="L25" s="7">
        <v>0.86071596260546357</v>
      </c>
      <c r="M25" s="7">
        <v>0.85386500187547598</v>
      </c>
      <c r="N25" s="7">
        <v>0.86056974121127061</v>
      </c>
      <c r="O25" s="7">
        <v>0.86301971992614113</v>
      </c>
      <c r="P25" s="7">
        <f>P24/P21</f>
        <v>0.87653042850459972</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outlinePr summaryBelow="0" summaryRight="0"/>
    <pageSetUpPr autoPageBreaks="0"/>
  </sheetPr>
  <dimension ref="A1:P25"/>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12</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9773</v>
      </c>
      <c r="C5" s="6">
        <v>9768</v>
      </c>
      <c r="D5" s="6">
        <v>9829</v>
      </c>
      <c r="E5" s="6">
        <v>9900</v>
      </c>
      <c r="F5" s="6">
        <v>9704</v>
      </c>
      <c r="G5" s="6">
        <v>9358</v>
      </c>
      <c r="H5" s="6">
        <v>9148</v>
      </c>
      <c r="I5" s="6">
        <v>8989</v>
      </c>
      <c r="J5" s="6">
        <v>8873</v>
      </c>
      <c r="K5" s="6">
        <v>8879</v>
      </c>
      <c r="L5" s="6">
        <v>8729</v>
      </c>
      <c r="M5" s="6">
        <v>8713</v>
      </c>
      <c r="N5" s="6">
        <v>8834</v>
      </c>
      <c r="O5" s="6">
        <v>8795</v>
      </c>
      <c r="P5" s="6">
        <f>SUM(Dela!P5,Kent!P5,Mary!P5,Ohio!P5,Penn!P5,WVir!P5)</f>
        <v>8829</v>
      </c>
    </row>
    <row r="6" spans="1:16" ht="11.25" x14ac:dyDescent="0.2">
      <c r="A6" s="2" t="s">
        <v>3</v>
      </c>
      <c r="B6" s="6">
        <v>2705</v>
      </c>
      <c r="C6" s="6">
        <v>2670</v>
      </c>
      <c r="D6" s="6">
        <v>2719</v>
      </c>
      <c r="E6" s="6">
        <v>2647</v>
      </c>
      <c r="F6" s="6">
        <v>2600</v>
      </c>
      <c r="G6" s="6">
        <v>2431</v>
      </c>
      <c r="H6" s="6">
        <v>2411</v>
      </c>
      <c r="I6" s="6">
        <v>2436</v>
      </c>
      <c r="J6" s="6">
        <v>2325</v>
      </c>
      <c r="K6" s="6">
        <v>2338</v>
      </c>
      <c r="L6" s="6">
        <v>2449</v>
      </c>
      <c r="M6" s="6">
        <v>2502</v>
      </c>
      <c r="N6" s="6">
        <v>2454</v>
      </c>
      <c r="O6" s="6">
        <v>2425</v>
      </c>
      <c r="P6" s="6">
        <f>Data!$G$3</f>
        <v>2417</v>
      </c>
    </row>
    <row r="7" spans="1:16" ht="11.25" x14ac:dyDescent="0.2">
      <c r="A7" s="2" t="s">
        <v>4</v>
      </c>
      <c r="B7" s="7">
        <v>0.27678297349841402</v>
      </c>
      <c r="C7" s="7">
        <v>0.27334152334152334</v>
      </c>
      <c r="D7" s="7">
        <v>0.27663037948926644</v>
      </c>
      <c r="E7" s="7">
        <v>0.26737373737373737</v>
      </c>
      <c r="F7" s="7">
        <v>0.26793075020610058</v>
      </c>
      <c r="G7" s="7">
        <v>0.25977773028424878</v>
      </c>
      <c r="H7" s="7">
        <v>0.26355487538259731</v>
      </c>
      <c r="I7" s="7">
        <v>0.27099788630548449</v>
      </c>
      <c r="J7" s="7">
        <v>0.26203088019835458</v>
      </c>
      <c r="K7" s="7">
        <v>0.26331794120959567</v>
      </c>
      <c r="L7" s="7">
        <v>0.28055905602016268</v>
      </c>
      <c r="M7" s="7">
        <v>0.28715712154252265</v>
      </c>
      <c r="N7" s="7">
        <v>0.27779035544487207</v>
      </c>
      <c r="O7" s="7">
        <v>0.27572484366117112</v>
      </c>
      <c r="P7" s="7">
        <f>P6/P5</f>
        <v>0.27375693736550005</v>
      </c>
    </row>
    <row r="8" spans="1:16" ht="11.25" x14ac:dyDescent="0.2">
      <c r="A8" s="2" t="s">
        <v>5</v>
      </c>
      <c r="B8" s="6">
        <v>7068</v>
      </c>
      <c r="C8" s="6">
        <v>7098</v>
      </c>
      <c r="D8" s="6">
        <v>7110</v>
      </c>
      <c r="E8" s="6">
        <v>7253</v>
      </c>
      <c r="F8" s="6">
        <v>7104</v>
      </c>
      <c r="G8" s="6">
        <v>6927</v>
      </c>
      <c r="H8" s="6">
        <v>6737</v>
      </c>
      <c r="I8" s="6">
        <v>6553</v>
      </c>
      <c r="J8" s="6">
        <v>6548</v>
      </c>
      <c r="K8" s="6">
        <v>6541</v>
      </c>
      <c r="L8" s="6">
        <v>6280</v>
      </c>
      <c r="M8" s="6">
        <v>6211</v>
      </c>
      <c r="N8" s="6">
        <v>6380</v>
      </c>
      <c r="O8" s="6">
        <v>6370</v>
      </c>
      <c r="P8" s="6">
        <f>P5-P6</f>
        <v>6412</v>
      </c>
    </row>
    <row r="9" spans="1:16" ht="11.25" x14ac:dyDescent="0.2">
      <c r="A9" s="2" t="s">
        <v>6</v>
      </c>
      <c r="B9" s="7">
        <v>0.72321702650158604</v>
      </c>
      <c r="C9" s="7">
        <v>0.7266584766584766</v>
      </c>
      <c r="D9" s="7">
        <v>0.7233696205107335</v>
      </c>
      <c r="E9" s="7">
        <v>0.73262626262626263</v>
      </c>
      <c r="F9" s="7">
        <v>0.73206924979389942</v>
      </c>
      <c r="G9" s="7">
        <v>0.74022226971575122</v>
      </c>
      <c r="H9" s="7">
        <v>0.73644512461740275</v>
      </c>
      <c r="I9" s="7">
        <v>0.72900211369451551</v>
      </c>
      <c r="J9" s="7">
        <v>0.73796911980164548</v>
      </c>
      <c r="K9" s="7">
        <v>0.73668205879040427</v>
      </c>
      <c r="L9" s="7">
        <v>0.71944094397983738</v>
      </c>
      <c r="M9" s="7">
        <v>0.71284287845747729</v>
      </c>
      <c r="N9" s="7">
        <v>0.72220964455512793</v>
      </c>
      <c r="O9" s="7">
        <v>0.72427515633882888</v>
      </c>
      <c r="P9" s="7">
        <f>P8/P5</f>
        <v>0.72624306263449989</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103778</v>
      </c>
      <c r="C12" s="6">
        <v>103310</v>
      </c>
      <c r="D12" s="6">
        <v>104485</v>
      </c>
      <c r="E12" s="6">
        <v>105397</v>
      </c>
      <c r="F12" s="6">
        <v>102442</v>
      </c>
      <c r="G12" s="6">
        <v>90439</v>
      </c>
      <c r="H12" s="6">
        <v>85126</v>
      </c>
      <c r="I12" s="6">
        <v>85695</v>
      </c>
      <c r="J12" s="6">
        <v>86321</v>
      </c>
      <c r="K12" s="6">
        <v>87088</v>
      </c>
      <c r="L12" s="6">
        <v>88985</v>
      </c>
      <c r="M12" s="6">
        <v>90546</v>
      </c>
      <c r="N12" s="6">
        <v>93392</v>
      </c>
      <c r="O12" s="6">
        <v>95276</v>
      </c>
      <c r="P12" s="6">
        <f>SUM(Dela!P12,Kent!P12,Mary!P12,Ohio!P12,Penn!P12,WVir!P12)</f>
        <v>96556</v>
      </c>
    </row>
    <row r="13" spans="1:16" ht="11.25" x14ac:dyDescent="0.2">
      <c r="A13" s="2" t="s">
        <v>8</v>
      </c>
      <c r="B13" s="6">
        <v>74720.160000000003</v>
      </c>
      <c r="C13" s="6">
        <v>74383.199999999997</v>
      </c>
      <c r="D13" s="6">
        <v>75229.2</v>
      </c>
      <c r="E13" s="6">
        <v>75885.84</v>
      </c>
      <c r="F13" s="6">
        <v>71709.399999999994</v>
      </c>
      <c r="G13" s="6">
        <v>63307.299999999996</v>
      </c>
      <c r="H13" s="6">
        <v>59588.2</v>
      </c>
      <c r="I13" s="6">
        <v>59986.499999999993</v>
      </c>
      <c r="J13" s="6">
        <v>60424.7</v>
      </c>
      <c r="K13" s="6">
        <v>60961.599999999999</v>
      </c>
      <c r="L13" s="6">
        <v>62289.499999999993</v>
      </c>
      <c r="M13" s="6">
        <v>63382.2</v>
      </c>
      <c r="N13" s="6">
        <v>65374.399999999994</v>
      </c>
      <c r="O13" s="6">
        <v>66693.2</v>
      </c>
      <c r="P13" s="6">
        <f>P12*0.7</f>
        <v>67589.2</v>
      </c>
    </row>
    <row r="14" spans="1:16" ht="11.25" x14ac:dyDescent="0.2">
      <c r="A14" s="2" t="s">
        <v>3</v>
      </c>
      <c r="B14" s="6">
        <v>30343</v>
      </c>
      <c r="C14" s="6">
        <v>30284</v>
      </c>
      <c r="D14" s="6">
        <v>31054</v>
      </c>
      <c r="E14" s="6">
        <v>34053</v>
      </c>
      <c r="F14" s="6">
        <v>34203</v>
      </c>
      <c r="G14" s="6">
        <v>28905</v>
      </c>
      <c r="H14" s="6">
        <v>26459</v>
      </c>
      <c r="I14" s="6">
        <v>27557</v>
      </c>
      <c r="J14" s="6">
        <v>27619</v>
      </c>
      <c r="K14" s="6">
        <v>27212.166666666668</v>
      </c>
      <c r="L14" s="6">
        <v>32255.916666666668</v>
      </c>
      <c r="M14" s="6">
        <v>32758.916666666668</v>
      </c>
      <c r="N14" s="6">
        <v>33943.916666666679</v>
      </c>
      <c r="O14" s="6">
        <v>37162.583333333336</v>
      </c>
      <c r="P14" s="6">
        <f>Data!$H$3</f>
        <v>37846.916666666664</v>
      </c>
    </row>
    <row r="15" spans="1:16" ht="11.25" x14ac:dyDescent="0.2">
      <c r="A15" s="2" t="s">
        <v>4</v>
      </c>
      <c r="B15" s="7">
        <v>0.40608853085967694</v>
      </c>
      <c r="C15" s="7">
        <v>0.40713494444982201</v>
      </c>
      <c r="D15" s="7">
        <v>0.41279184146581382</v>
      </c>
      <c r="E15" s="7">
        <v>0.44873984395507782</v>
      </c>
      <c r="F15" s="7">
        <v>0.47696675749622786</v>
      </c>
      <c r="G15" s="7">
        <v>0.45658241624583584</v>
      </c>
      <c r="H15" s="7">
        <v>0.44403086517129231</v>
      </c>
      <c r="I15" s="7">
        <v>0.45938669533978482</v>
      </c>
      <c r="J15" s="7">
        <v>0.45708129291498345</v>
      </c>
      <c r="K15" s="7">
        <v>0.44638209408326995</v>
      </c>
      <c r="L15" s="7">
        <v>0.51783874756847736</v>
      </c>
      <c r="M15" s="7">
        <v>0.51684726416354543</v>
      </c>
      <c r="N15" s="7">
        <v>0.5192233759188104</v>
      </c>
      <c r="O15" s="7">
        <v>0.55721697764289824</v>
      </c>
      <c r="P15" s="7">
        <f>P14/P13</f>
        <v>0.55995509144458977</v>
      </c>
    </row>
    <row r="16" spans="1:16" ht="11.25" x14ac:dyDescent="0.2">
      <c r="A16" s="2" t="s">
        <v>5</v>
      </c>
      <c r="B16" s="6">
        <v>44377.16</v>
      </c>
      <c r="C16" s="6">
        <v>44099.199999999997</v>
      </c>
      <c r="D16" s="6">
        <v>44175.199999999997</v>
      </c>
      <c r="E16" s="6">
        <v>41832.839999999997</v>
      </c>
      <c r="F16" s="6">
        <v>37506.399999999994</v>
      </c>
      <c r="G16" s="6">
        <v>34402.299999999996</v>
      </c>
      <c r="H16" s="6">
        <v>33129.199999999997</v>
      </c>
      <c r="I16" s="6">
        <v>32429.499999999993</v>
      </c>
      <c r="J16" s="6">
        <v>32805.699999999997</v>
      </c>
      <c r="K16" s="6">
        <v>33749.433333333334</v>
      </c>
      <c r="L16" s="6">
        <v>30033.583333333325</v>
      </c>
      <c r="M16" s="6">
        <v>30623.283333333329</v>
      </c>
      <c r="N16" s="6">
        <v>31430.483333333315</v>
      </c>
      <c r="O16" s="6">
        <v>29530.616666666661</v>
      </c>
      <c r="P16" s="6">
        <f>P13-P14</f>
        <v>29742.283333333333</v>
      </c>
    </row>
    <row r="17" spans="1:16" ht="11.25" x14ac:dyDescent="0.2">
      <c r="A17" s="2" t="s">
        <v>6</v>
      </c>
      <c r="B17" s="7">
        <v>0.59391146914032311</v>
      </c>
      <c r="C17" s="7">
        <v>0.59286505555017799</v>
      </c>
      <c r="D17" s="7">
        <v>0.58720815853418618</v>
      </c>
      <c r="E17" s="7">
        <v>0.55126015604492218</v>
      </c>
      <c r="F17" s="7">
        <v>0.52303324250377214</v>
      </c>
      <c r="G17" s="7">
        <v>0.54341758375416416</v>
      </c>
      <c r="H17" s="7">
        <v>0.55596913482870769</v>
      </c>
      <c r="I17" s="7">
        <v>0.54061330466021518</v>
      </c>
      <c r="J17" s="7">
        <v>0.54291870708501655</v>
      </c>
      <c r="K17" s="7">
        <v>0.5536179059167301</v>
      </c>
      <c r="L17" s="7">
        <v>0.48216125243152264</v>
      </c>
      <c r="M17" s="7">
        <v>0.48315273583645457</v>
      </c>
      <c r="N17" s="7">
        <v>0.48077662408118954</v>
      </c>
      <c r="O17" s="7">
        <v>0.44278302235710182</v>
      </c>
      <c r="P17" s="7">
        <f>P16/P13</f>
        <v>0.44004490855541023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4563215</v>
      </c>
      <c r="C20" s="6">
        <v>4644187</v>
      </c>
      <c r="D20" s="6">
        <v>4893169</v>
      </c>
      <c r="E20" s="6">
        <v>5245110</v>
      </c>
      <c r="F20" s="6">
        <v>5413933</v>
      </c>
      <c r="G20" s="6">
        <v>4881528</v>
      </c>
      <c r="H20" s="6">
        <v>4653161</v>
      </c>
      <c r="I20" s="6">
        <v>4755889</v>
      </c>
      <c r="J20" s="6">
        <v>4930523</v>
      </c>
      <c r="K20" s="6">
        <v>5000666</v>
      </c>
      <c r="L20" s="6">
        <v>5265972</v>
      </c>
      <c r="M20" s="6">
        <v>5472849</v>
      </c>
      <c r="N20" s="6">
        <v>5776553</v>
      </c>
      <c r="O20" s="6">
        <v>6035230</v>
      </c>
      <c r="P20" s="6">
        <f>SUM(Dela!P20,Kent!P20,Mary!P20,Ohio!P20,Penn!P20,WVir!P20)</f>
        <v>6282734</v>
      </c>
    </row>
    <row r="21" spans="1:16" ht="11.25" x14ac:dyDescent="0.2">
      <c r="A21" s="2" t="s">
        <v>8</v>
      </c>
      <c r="B21" s="6">
        <v>3057354.0500000003</v>
      </c>
      <c r="C21" s="6">
        <v>3111605.29</v>
      </c>
      <c r="D21" s="6">
        <v>3278423.23</v>
      </c>
      <c r="E21" s="6">
        <v>3514223.7</v>
      </c>
      <c r="F21" s="6">
        <v>3464917.12</v>
      </c>
      <c r="G21" s="6">
        <v>3124177.92</v>
      </c>
      <c r="H21" s="6">
        <v>2978023.04</v>
      </c>
      <c r="I21" s="6">
        <v>3043768.96</v>
      </c>
      <c r="J21" s="6">
        <v>3155534.72</v>
      </c>
      <c r="K21" s="6">
        <v>3200426.24</v>
      </c>
      <c r="L21" s="6">
        <v>3370222.08</v>
      </c>
      <c r="M21" s="6">
        <v>3502623.36</v>
      </c>
      <c r="N21" s="6">
        <v>3696993.92</v>
      </c>
      <c r="O21" s="6">
        <v>3862547.2</v>
      </c>
      <c r="P21" s="6">
        <f>P20*0.64</f>
        <v>4020949.7600000002</v>
      </c>
    </row>
    <row r="22" spans="1:16" ht="11.25" x14ac:dyDescent="0.2">
      <c r="A22" s="2" t="s">
        <v>3</v>
      </c>
      <c r="B22" s="6">
        <v>1446826</v>
      </c>
      <c r="C22" s="6">
        <v>1466996</v>
      </c>
      <c r="D22" s="6">
        <v>1552330</v>
      </c>
      <c r="E22" s="6">
        <v>1729795</v>
      </c>
      <c r="F22" s="6">
        <v>1837353</v>
      </c>
      <c r="G22" s="6">
        <v>1570048</v>
      </c>
      <c r="H22" s="6">
        <v>1439671</v>
      </c>
      <c r="I22" s="6">
        <v>1540962</v>
      </c>
      <c r="J22" s="6">
        <v>1612586</v>
      </c>
      <c r="K22" s="6">
        <v>1589612.7571800002</v>
      </c>
      <c r="L22" s="6">
        <v>1932227.6449899999</v>
      </c>
      <c r="M22" s="6">
        <v>1970234.9859300002</v>
      </c>
      <c r="N22" s="6">
        <v>2080567.63824</v>
      </c>
      <c r="O22" s="6">
        <v>2371360.8378199995</v>
      </c>
      <c r="P22" s="6">
        <f>Data!$I$3</f>
        <v>2431493.6014200007</v>
      </c>
    </row>
    <row r="23" spans="1:16" ht="11.25" x14ac:dyDescent="0.2">
      <c r="A23" s="2" t="s">
        <v>4</v>
      </c>
      <c r="B23" s="7">
        <v>0.47322814968060367</v>
      </c>
      <c r="C23" s="7">
        <v>0.47145954042262217</v>
      </c>
      <c r="D23" s="7">
        <v>0.47349896309757422</v>
      </c>
      <c r="E23" s="7">
        <v>0.49222677543265098</v>
      </c>
      <c r="F23" s="7">
        <v>0.53027328976919363</v>
      </c>
      <c r="G23" s="7">
        <v>0.50254756297618286</v>
      </c>
      <c r="H23" s="7">
        <v>0.48343178701532141</v>
      </c>
      <c r="I23" s="7">
        <v>0.50626772933514641</v>
      </c>
      <c r="J23" s="7">
        <v>0.51103414891280297</v>
      </c>
      <c r="K23" s="7">
        <v>0.49668782780008708</v>
      </c>
      <c r="L23" s="7">
        <v>0.57332353747738785</v>
      </c>
      <c r="M23" s="7">
        <v>0.56250266826576534</v>
      </c>
      <c r="N23" s="7">
        <v>0.56277280494959536</v>
      </c>
      <c r="O23" s="7">
        <v>0.6139370511304042</v>
      </c>
      <c r="P23" s="7">
        <f>P22/P21</f>
        <v>0.60470628745682231</v>
      </c>
    </row>
    <row r="24" spans="1:16" ht="11.25" x14ac:dyDescent="0.2">
      <c r="A24" s="2" t="s">
        <v>5</v>
      </c>
      <c r="B24" s="6">
        <v>1610528.0500000003</v>
      </c>
      <c r="C24" s="6">
        <v>1644609.29</v>
      </c>
      <c r="D24" s="6">
        <v>1726093.23</v>
      </c>
      <c r="E24" s="6">
        <v>1784428.7000000002</v>
      </c>
      <c r="F24" s="6">
        <v>1627564.12</v>
      </c>
      <c r="G24" s="6">
        <v>1554129.9199999999</v>
      </c>
      <c r="H24" s="6">
        <v>1538352.04</v>
      </c>
      <c r="I24" s="6">
        <v>1502806.96</v>
      </c>
      <c r="J24" s="6">
        <v>1542948.7200000002</v>
      </c>
      <c r="K24" s="6">
        <v>1610813.48282</v>
      </c>
      <c r="L24" s="6">
        <v>1437994.4350100001</v>
      </c>
      <c r="M24" s="6">
        <v>1532388.3740699997</v>
      </c>
      <c r="N24" s="6">
        <v>1616426.2817599999</v>
      </c>
      <c r="O24" s="6">
        <v>1491186.3621800006</v>
      </c>
      <c r="P24" s="6">
        <f>P21-P22</f>
        <v>1589456.1585799996</v>
      </c>
    </row>
    <row r="25" spans="1:16" ht="11.25" x14ac:dyDescent="0.2">
      <c r="A25" s="2" t="s">
        <v>6</v>
      </c>
      <c r="B25" s="7">
        <v>0.52677185031939633</v>
      </c>
      <c r="C25" s="7">
        <v>0.52854045957737783</v>
      </c>
      <c r="D25" s="7">
        <v>0.52650103690242578</v>
      </c>
      <c r="E25" s="7">
        <v>0.50777322456734897</v>
      </c>
      <c r="F25" s="7">
        <v>0.46972671023080637</v>
      </c>
      <c r="G25" s="7">
        <v>0.49745243702381714</v>
      </c>
      <c r="H25" s="7">
        <v>0.51656821298467859</v>
      </c>
      <c r="I25" s="7">
        <v>0.49373227066485359</v>
      </c>
      <c r="J25" s="7">
        <v>0.48896585108719709</v>
      </c>
      <c r="K25" s="7">
        <v>0.50331217219991298</v>
      </c>
      <c r="L25" s="7">
        <v>0.42667646252261221</v>
      </c>
      <c r="M25" s="7">
        <v>0.43749733173423466</v>
      </c>
      <c r="N25" s="7">
        <v>0.43722719505040464</v>
      </c>
      <c r="O25" s="7">
        <v>0.38606294886959586</v>
      </c>
      <c r="P25" s="7">
        <f>P24/P21</f>
        <v>0.39529371254317774</v>
      </c>
    </row>
  </sheetData>
  <phoneticPr fontId="0" type="noConversion"/>
  <printOptions horizontalCentered="1"/>
  <pageMargins left="0.5" right="0.5" top="0.75" bottom="0" header="0.5" footer="0.25"/>
  <pageSetup orientation="landscape" r:id="rId1"/>
  <headerFooter alignWithMargins="0">
    <oddHeader>&amp;C&amp;"Arial,Bold"&amp;18Inside Construction Trends</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40</v>
      </c>
      <c r="C1" s="20"/>
      <c r="D1" s="20"/>
    </row>
    <row r="2" spans="1:16" ht="11.25" x14ac:dyDescent="0.2">
      <c r="B2" s="19">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5">
        <v>3113</v>
      </c>
      <c r="C5" s="5">
        <v>3186</v>
      </c>
      <c r="D5" s="5">
        <v>3183</v>
      </c>
      <c r="E5" s="5">
        <v>3237</v>
      </c>
      <c r="F5" s="5">
        <v>3216</v>
      </c>
      <c r="G5" s="5">
        <v>3146</v>
      </c>
      <c r="H5" s="5">
        <v>2984</v>
      </c>
      <c r="I5" s="5">
        <v>2857</v>
      </c>
      <c r="J5" s="5">
        <v>2765</v>
      </c>
      <c r="K5" s="5">
        <v>2747</v>
      </c>
      <c r="L5" s="5">
        <v>2774</v>
      </c>
      <c r="M5" s="5">
        <v>2884</v>
      </c>
      <c r="N5" s="5">
        <v>2942</v>
      </c>
      <c r="O5" s="5">
        <v>2596</v>
      </c>
      <c r="P5" s="5">
        <v>2643</v>
      </c>
    </row>
    <row r="6" spans="1:16" ht="11.25" x14ac:dyDescent="0.2">
      <c r="A6" s="2" t="s">
        <v>3</v>
      </c>
      <c r="B6" s="2">
        <v>196</v>
      </c>
      <c r="C6" s="2">
        <v>191</v>
      </c>
      <c r="D6" s="2">
        <v>200</v>
      </c>
      <c r="E6" s="2">
        <v>187</v>
      </c>
      <c r="F6" s="2">
        <v>186</v>
      </c>
      <c r="G6" s="2">
        <v>178</v>
      </c>
      <c r="H6" s="2">
        <v>182</v>
      </c>
      <c r="I6" s="2">
        <v>180</v>
      </c>
      <c r="J6" s="2">
        <v>171</v>
      </c>
      <c r="K6" s="2">
        <v>158</v>
      </c>
      <c r="L6" s="5">
        <v>166</v>
      </c>
      <c r="M6" s="5">
        <v>171</v>
      </c>
      <c r="N6" s="5">
        <v>166</v>
      </c>
      <c r="O6" s="5">
        <v>159</v>
      </c>
      <c r="P6" s="5">
        <f>Data!$B$11</f>
        <v>170</v>
      </c>
    </row>
    <row r="7" spans="1:16" ht="11.25" x14ac:dyDescent="0.2">
      <c r="A7" s="2" t="s">
        <v>4</v>
      </c>
      <c r="B7" s="7">
        <v>6.2961773209123037E-2</v>
      </c>
      <c r="C7" s="7">
        <v>5.9949780288763341E-2</v>
      </c>
      <c r="D7" s="7">
        <v>6.2833804586867728E-2</v>
      </c>
      <c r="E7" s="7">
        <v>5.7769539697250544E-2</v>
      </c>
      <c r="F7" s="7">
        <v>5.7835820895522388E-2</v>
      </c>
      <c r="G7" s="7">
        <v>5.6579783852511126E-2</v>
      </c>
      <c r="H7" s="7">
        <v>6.099195710455764E-2</v>
      </c>
      <c r="I7" s="7">
        <v>6.3003150157507876E-2</v>
      </c>
      <c r="J7" s="7">
        <v>6.1844484629294753E-2</v>
      </c>
      <c r="K7" s="7">
        <v>5.7517291590826358E-2</v>
      </c>
      <c r="L7" s="7">
        <v>5.9841384282624366E-2</v>
      </c>
      <c r="M7" s="7">
        <v>5.9292649098474343E-2</v>
      </c>
      <c r="N7" s="7">
        <v>5.6424201223657378E-2</v>
      </c>
      <c r="O7" s="7">
        <v>6.1248073959938365E-2</v>
      </c>
      <c r="P7" s="7">
        <f>IF(P6/P5&gt;1,1,P6/P5)</f>
        <v>6.4320847521755584E-2</v>
      </c>
    </row>
    <row r="8" spans="1:16" ht="11.25" x14ac:dyDescent="0.2">
      <c r="A8" s="2" t="s">
        <v>5</v>
      </c>
      <c r="B8" s="6">
        <v>2917</v>
      </c>
      <c r="C8" s="6">
        <v>2995</v>
      </c>
      <c r="D8" s="6">
        <v>2983</v>
      </c>
      <c r="E8" s="6">
        <v>3050</v>
      </c>
      <c r="F8" s="6">
        <v>3030</v>
      </c>
      <c r="G8" s="6">
        <v>2968</v>
      </c>
      <c r="H8" s="6">
        <v>2802</v>
      </c>
      <c r="I8" s="6">
        <v>2677</v>
      </c>
      <c r="J8" s="6">
        <v>2594</v>
      </c>
      <c r="K8" s="6">
        <v>2589</v>
      </c>
      <c r="L8" s="6">
        <v>2608</v>
      </c>
      <c r="M8" s="6">
        <v>2713</v>
      </c>
      <c r="N8" s="6">
        <v>2776</v>
      </c>
      <c r="O8" s="6">
        <v>2437</v>
      </c>
      <c r="P8" s="6">
        <f>IF(P5-P6&lt;0,0,P5-P6)</f>
        <v>2473</v>
      </c>
    </row>
    <row r="9" spans="1:16" ht="11.25" x14ac:dyDescent="0.2">
      <c r="A9" s="2" t="s">
        <v>6</v>
      </c>
      <c r="B9" s="7">
        <v>0.937038226790877</v>
      </c>
      <c r="C9" s="7">
        <v>0.9400502197112367</v>
      </c>
      <c r="D9" s="7">
        <v>0.93716619541313229</v>
      </c>
      <c r="E9" s="7">
        <v>0.94223046030274948</v>
      </c>
      <c r="F9" s="7">
        <v>0.94216417910447758</v>
      </c>
      <c r="G9" s="7">
        <v>0.94342021614748883</v>
      </c>
      <c r="H9" s="7">
        <v>0.93900804289544237</v>
      </c>
      <c r="I9" s="7">
        <v>0.9369968498424921</v>
      </c>
      <c r="J9" s="7">
        <v>0.9381555153707053</v>
      </c>
      <c r="K9" s="7">
        <v>0.9424827084091737</v>
      </c>
      <c r="L9" s="7">
        <v>0.94015861571737558</v>
      </c>
      <c r="M9" s="7">
        <v>0.94070735090152569</v>
      </c>
      <c r="N9" s="7">
        <v>0.94357579877634268</v>
      </c>
      <c r="O9" s="7">
        <v>0.93875192604006163</v>
      </c>
      <c r="P9" s="7">
        <f>P8/P5</f>
        <v>0.9356791524782444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28100</v>
      </c>
      <c r="C12" s="5">
        <v>28687</v>
      </c>
      <c r="D12" s="5">
        <v>29312</v>
      </c>
      <c r="E12" s="5">
        <v>29770</v>
      </c>
      <c r="F12" s="5">
        <v>28517</v>
      </c>
      <c r="G12" s="5">
        <v>24661</v>
      </c>
      <c r="H12" s="5">
        <v>22661</v>
      </c>
      <c r="I12" s="5">
        <v>22687</v>
      </c>
      <c r="J12" s="5">
        <v>22072</v>
      </c>
      <c r="K12" s="5">
        <v>22550</v>
      </c>
      <c r="L12" s="5">
        <v>23760</v>
      </c>
      <c r="M12" s="5">
        <v>24830</v>
      </c>
      <c r="N12" s="5">
        <v>25917</v>
      </c>
      <c r="O12" s="5">
        <v>26893</v>
      </c>
      <c r="P12" s="5">
        <v>28750</v>
      </c>
    </row>
    <row r="13" spans="1:16" ht="11.25" x14ac:dyDescent="0.2">
      <c r="A13" s="2" t="s">
        <v>8</v>
      </c>
      <c r="B13" s="6">
        <v>20232</v>
      </c>
      <c r="C13" s="6">
        <v>20654.64</v>
      </c>
      <c r="D13" s="6">
        <v>21104.639999999999</v>
      </c>
      <c r="E13" s="6">
        <v>21434.399999999998</v>
      </c>
      <c r="F13" s="6">
        <v>19961.899999999998</v>
      </c>
      <c r="G13" s="6">
        <v>17262.699999999997</v>
      </c>
      <c r="H13" s="6">
        <v>15862.699999999999</v>
      </c>
      <c r="I13" s="6">
        <v>15880.9</v>
      </c>
      <c r="J13" s="6">
        <v>15450.4</v>
      </c>
      <c r="K13" s="6">
        <v>15784.999999999998</v>
      </c>
      <c r="L13" s="6">
        <v>16632</v>
      </c>
      <c r="M13" s="6">
        <v>17381</v>
      </c>
      <c r="N13" s="6">
        <v>18141.899999999998</v>
      </c>
      <c r="O13" s="6">
        <v>18825.099999999999</v>
      </c>
      <c r="P13" s="6">
        <f>P12*0.7</f>
        <v>20125</v>
      </c>
    </row>
    <row r="14" spans="1:16" ht="11.25" x14ac:dyDescent="0.2">
      <c r="A14" s="2" t="s">
        <v>3</v>
      </c>
      <c r="B14" s="5">
        <v>3647</v>
      </c>
      <c r="C14" s="5">
        <v>4108</v>
      </c>
      <c r="D14" s="5">
        <v>4428</v>
      </c>
      <c r="E14" s="5">
        <v>4474</v>
      </c>
      <c r="F14" s="5">
        <v>4469</v>
      </c>
      <c r="G14" s="5">
        <v>3685</v>
      </c>
      <c r="H14" s="5">
        <v>4024</v>
      </c>
      <c r="I14" s="5">
        <v>4239</v>
      </c>
      <c r="J14" s="5">
        <v>3715</v>
      </c>
      <c r="K14" s="5">
        <v>3888.9166666666665</v>
      </c>
      <c r="L14" s="5">
        <v>4731.583333333333</v>
      </c>
      <c r="M14" s="5">
        <v>5185.2499999999991</v>
      </c>
      <c r="N14" s="5">
        <v>5593.083333333333</v>
      </c>
      <c r="O14" s="5">
        <v>5619.833333333333</v>
      </c>
      <c r="P14" s="5">
        <f>Data!$C$11</f>
        <v>6150.583333333333</v>
      </c>
    </row>
    <row r="15" spans="1:16" ht="11.25" x14ac:dyDescent="0.2">
      <c r="A15" s="2" t="s">
        <v>4</v>
      </c>
      <c r="B15" s="7">
        <v>0.18025899565045472</v>
      </c>
      <c r="C15" s="7">
        <v>0.1988899346587498</v>
      </c>
      <c r="D15" s="7">
        <v>0.20981168122270744</v>
      </c>
      <c r="E15" s="7">
        <v>0.20872989213600571</v>
      </c>
      <c r="F15" s="7">
        <v>0.22387648470335991</v>
      </c>
      <c r="G15" s="7">
        <v>0.21346602790988667</v>
      </c>
      <c r="H15" s="7">
        <v>0.25367686459429983</v>
      </c>
      <c r="I15" s="7">
        <v>0.26692441864126087</v>
      </c>
      <c r="J15" s="7">
        <v>0.24044684927251075</v>
      </c>
      <c r="K15" s="7">
        <v>0.24636785978249395</v>
      </c>
      <c r="L15" s="7">
        <v>0.28448673240339906</v>
      </c>
      <c r="M15" s="7">
        <v>0.29832863471606924</v>
      </c>
      <c r="N15" s="7">
        <v>0.30829644818532426</v>
      </c>
      <c r="O15" s="7">
        <v>0.2985287373418114</v>
      </c>
      <c r="P15" s="7">
        <f>IF(P14/P13&gt;1,1,P14/P13)</f>
        <v>0.30561904761904762</v>
      </c>
    </row>
    <row r="16" spans="1:16" ht="11.25" x14ac:dyDescent="0.2">
      <c r="A16" s="2" t="s">
        <v>5</v>
      </c>
      <c r="B16" s="6">
        <v>16585</v>
      </c>
      <c r="C16" s="6">
        <v>16546.64</v>
      </c>
      <c r="D16" s="6">
        <v>16676.64</v>
      </c>
      <c r="E16" s="6">
        <v>16960.399999999998</v>
      </c>
      <c r="F16" s="6">
        <v>15492.899999999998</v>
      </c>
      <c r="G16" s="6">
        <v>13577.699999999997</v>
      </c>
      <c r="H16" s="6">
        <v>11838.699999999999</v>
      </c>
      <c r="I16" s="6">
        <v>11641.9</v>
      </c>
      <c r="J16" s="6">
        <v>11735.4</v>
      </c>
      <c r="K16" s="6">
        <v>11896.083333333332</v>
      </c>
      <c r="L16" s="6">
        <v>11900.416666666668</v>
      </c>
      <c r="M16" s="6">
        <v>12195.75</v>
      </c>
      <c r="N16" s="6">
        <v>12548.816666666666</v>
      </c>
      <c r="O16" s="6">
        <v>13205.266666666666</v>
      </c>
      <c r="P16" s="6">
        <f>IF(P13-P14&lt;0,0,P13-P14)</f>
        <v>13974.416666666668</v>
      </c>
    </row>
    <row r="17" spans="1:16" ht="11.25" x14ac:dyDescent="0.2">
      <c r="A17" s="2" t="s">
        <v>6</v>
      </c>
      <c r="B17" s="7">
        <v>0.81974100434954522</v>
      </c>
      <c r="C17" s="7">
        <v>0.80111006534125018</v>
      </c>
      <c r="D17" s="7">
        <v>0.79018831877729256</v>
      </c>
      <c r="E17" s="7">
        <v>0.79127010786399432</v>
      </c>
      <c r="F17" s="7">
        <v>0.77612351529664003</v>
      </c>
      <c r="G17" s="7">
        <v>0.78653397209011333</v>
      </c>
      <c r="H17" s="7">
        <v>0.74632313540570017</v>
      </c>
      <c r="I17" s="7">
        <v>0.73307558135873907</v>
      </c>
      <c r="J17" s="7">
        <v>0.7595531507274893</v>
      </c>
      <c r="K17" s="7">
        <v>0.75363214021750613</v>
      </c>
      <c r="L17" s="7">
        <v>0.71551326759660105</v>
      </c>
      <c r="M17" s="7">
        <v>0.7016713652839307</v>
      </c>
      <c r="N17" s="7">
        <v>0.6917035518146758</v>
      </c>
      <c r="O17" s="7">
        <v>0.70147126265818871</v>
      </c>
      <c r="P17" s="7">
        <f>P16/P13</f>
        <v>0.69438095238095243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1031246</v>
      </c>
      <c r="C20" s="6">
        <v>1093711</v>
      </c>
      <c r="D20" s="6">
        <v>1176944</v>
      </c>
      <c r="E20" s="6">
        <v>1258748</v>
      </c>
      <c r="F20" s="6">
        <v>1258708</v>
      </c>
      <c r="G20" s="6">
        <v>1137659</v>
      </c>
      <c r="H20" s="6">
        <v>1063067</v>
      </c>
      <c r="I20" s="6">
        <v>1082937</v>
      </c>
      <c r="J20" s="6">
        <v>1112175</v>
      </c>
      <c r="K20" s="6">
        <v>1146433</v>
      </c>
      <c r="L20" s="6">
        <v>1215592</v>
      </c>
      <c r="M20" s="6">
        <v>1295878</v>
      </c>
      <c r="N20" s="6">
        <v>1407238</v>
      </c>
      <c r="O20" s="6">
        <v>1500057</v>
      </c>
      <c r="P20" s="5">
        <v>1678441</v>
      </c>
    </row>
    <row r="21" spans="1:16" ht="11.25" x14ac:dyDescent="0.2">
      <c r="A21" s="2" t="s">
        <v>8</v>
      </c>
      <c r="B21" s="6">
        <v>690934.82000000007</v>
      </c>
      <c r="C21" s="6">
        <v>732786.37</v>
      </c>
      <c r="D21" s="6">
        <v>788552.4800000001</v>
      </c>
      <c r="E21" s="6">
        <v>843361.16</v>
      </c>
      <c r="F21" s="6">
        <v>805573.12</v>
      </c>
      <c r="G21" s="6">
        <v>728101.76</v>
      </c>
      <c r="H21" s="6">
        <v>680362.88</v>
      </c>
      <c r="I21" s="6">
        <v>693079.68</v>
      </c>
      <c r="J21" s="6">
        <v>711792</v>
      </c>
      <c r="K21" s="6">
        <v>733717.12</v>
      </c>
      <c r="L21" s="6">
        <v>777978.88</v>
      </c>
      <c r="M21" s="6">
        <v>829361.92</v>
      </c>
      <c r="N21" s="6">
        <v>900632.32000000007</v>
      </c>
      <c r="O21" s="6">
        <v>960036.48</v>
      </c>
      <c r="P21" s="6">
        <f>P20*0.64</f>
        <v>1074202.24</v>
      </c>
    </row>
    <row r="22" spans="1:16" ht="11.25" x14ac:dyDescent="0.2">
      <c r="A22" s="2" t="s">
        <v>3</v>
      </c>
      <c r="B22" s="6">
        <v>156052</v>
      </c>
      <c r="C22" s="6">
        <v>171175</v>
      </c>
      <c r="D22" s="6">
        <v>187542</v>
      </c>
      <c r="E22" s="6">
        <v>209741</v>
      </c>
      <c r="F22" s="6">
        <v>213857</v>
      </c>
      <c r="G22" s="6">
        <v>201905</v>
      </c>
      <c r="H22" s="6">
        <v>218899</v>
      </c>
      <c r="I22" s="6">
        <v>231999</v>
      </c>
      <c r="J22" s="6">
        <v>216575</v>
      </c>
      <c r="K22" s="6">
        <v>222972.90457000001</v>
      </c>
      <c r="L22" s="6">
        <v>249801.18652000005</v>
      </c>
      <c r="M22" s="5">
        <v>267736.29807999998</v>
      </c>
      <c r="N22" s="5">
        <v>292564.95074</v>
      </c>
      <c r="O22" s="5">
        <v>296363.27545000002</v>
      </c>
      <c r="P22" s="5">
        <f>Data!$D$11</f>
        <v>343427.98321000003</v>
      </c>
    </row>
    <row r="23" spans="1:16" ht="11.25" x14ac:dyDescent="0.2">
      <c r="A23" s="2" t="s">
        <v>4</v>
      </c>
      <c r="B23" s="7">
        <v>0.22585632607139408</v>
      </c>
      <c r="C23" s="7">
        <v>0.2335946832635547</v>
      </c>
      <c r="D23" s="7">
        <v>0.23783071483079982</v>
      </c>
      <c r="E23" s="7">
        <v>0.24869653708027056</v>
      </c>
      <c r="F23" s="7">
        <v>0.26547186678721357</v>
      </c>
      <c r="G23" s="7">
        <v>0.27730327145480321</v>
      </c>
      <c r="H23" s="7">
        <v>0.32173859926044174</v>
      </c>
      <c r="I23" s="7">
        <v>0.33473640433377011</v>
      </c>
      <c r="J23" s="7">
        <v>0.30426725785060804</v>
      </c>
      <c r="K23" s="7">
        <v>0.30389491875288399</v>
      </c>
      <c r="L23" s="7">
        <v>0.32108993308404471</v>
      </c>
      <c r="M23" s="7">
        <v>0.32282202934998505</v>
      </c>
      <c r="N23" s="7">
        <v>0.32484393935585165</v>
      </c>
      <c r="O23" s="7">
        <v>0.30870001465985963</v>
      </c>
      <c r="P23" s="7">
        <f>IF(P22/P21&gt;1,1,P22/P21)</f>
        <v>0.31970514528995958</v>
      </c>
    </row>
    <row r="24" spans="1:16" ht="11.25" x14ac:dyDescent="0.2">
      <c r="A24" s="2" t="s">
        <v>5</v>
      </c>
      <c r="B24" s="6">
        <v>534882.82000000007</v>
      </c>
      <c r="C24" s="6">
        <v>561611.37</v>
      </c>
      <c r="D24" s="6">
        <v>601010.4800000001</v>
      </c>
      <c r="E24" s="6">
        <v>633620.16</v>
      </c>
      <c r="F24" s="6">
        <v>591716.12</v>
      </c>
      <c r="G24" s="6">
        <v>526196.76</v>
      </c>
      <c r="H24" s="6">
        <v>461463.88</v>
      </c>
      <c r="I24" s="6">
        <v>461080.68000000005</v>
      </c>
      <c r="J24" s="6">
        <v>495217</v>
      </c>
      <c r="K24" s="6">
        <v>510744.21542999998</v>
      </c>
      <c r="L24" s="6">
        <v>528177.6934799999</v>
      </c>
      <c r="M24" s="6">
        <v>561625.62192000006</v>
      </c>
      <c r="N24" s="6">
        <v>608067.36926000006</v>
      </c>
      <c r="O24" s="6">
        <v>663673.20454999991</v>
      </c>
      <c r="P24" s="6">
        <f>IF(P21-P22&lt;0,0,P21-P22)</f>
        <v>730774.25679000001</v>
      </c>
    </row>
    <row r="25" spans="1:16" ht="11.25" x14ac:dyDescent="0.2">
      <c r="A25" s="2" t="s">
        <v>6</v>
      </c>
      <c r="B25" s="7">
        <v>0.77414367392860595</v>
      </c>
      <c r="C25" s="7">
        <v>0.7664053167364453</v>
      </c>
      <c r="D25" s="7">
        <v>0.76216928516920013</v>
      </c>
      <c r="E25" s="7">
        <v>0.75130346291972949</v>
      </c>
      <c r="F25" s="7">
        <v>0.73452813321278643</v>
      </c>
      <c r="G25" s="7">
        <v>0.72269672854519673</v>
      </c>
      <c r="H25" s="7">
        <v>0.67826140073955832</v>
      </c>
      <c r="I25" s="7">
        <v>0.66526359566622995</v>
      </c>
      <c r="J25" s="7">
        <v>0.69573274214939196</v>
      </c>
      <c r="K25" s="7">
        <v>0.69610508124711601</v>
      </c>
      <c r="L25" s="7">
        <v>0.67891006691595523</v>
      </c>
      <c r="M25" s="7">
        <v>0.67717797065001495</v>
      </c>
      <c r="N25" s="7">
        <v>0.67515606064414835</v>
      </c>
      <c r="O25" s="7">
        <v>0.69129998534014037</v>
      </c>
      <c r="P25" s="7">
        <f>P24/P21</f>
        <v>0.68029485471004048</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41</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333</v>
      </c>
      <c r="C5" s="6">
        <v>338</v>
      </c>
      <c r="D5" s="6">
        <v>354</v>
      </c>
      <c r="E5" s="6">
        <v>354</v>
      </c>
      <c r="F5" s="6">
        <v>387</v>
      </c>
      <c r="G5" s="6">
        <v>381</v>
      </c>
      <c r="H5" s="6">
        <v>389</v>
      </c>
      <c r="I5" s="6">
        <v>396</v>
      </c>
      <c r="J5" s="6">
        <v>409</v>
      </c>
      <c r="K5" s="6">
        <v>433</v>
      </c>
      <c r="L5" s="6">
        <v>443</v>
      </c>
      <c r="M5" s="6">
        <v>451</v>
      </c>
      <c r="N5" s="6">
        <v>464</v>
      </c>
      <c r="O5" s="6">
        <v>482</v>
      </c>
      <c r="P5" s="6">
        <v>480</v>
      </c>
    </row>
    <row r="6" spans="1:16" ht="11.25" x14ac:dyDescent="0.2">
      <c r="A6" s="2" t="s">
        <v>3</v>
      </c>
      <c r="B6" s="6">
        <v>99</v>
      </c>
      <c r="C6" s="6">
        <v>97</v>
      </c>
      <c r="D6" s="6">
        <v>104</v>
      </c>
      <c r="E6" s="6">
        <v>103</v>
      </c>
      <c r="F6" s="6">
        <v>97</v>
      </c>
      <c r="G6" s="6">
        <v>94</v>
      </c>
      <c r="H6" s="6">
        <v>97</v>
      </c>
      <c r="I6" s="6">
        <v>94</v>
      </c>
      <c r="J6" s="6">
        <v>89</v>
      </c>
      <c r="K6" s="6">
        <v>89</v>
      </c>
      <c r="L6" s="6">
        <v>100</v>
      </c>
      <c r="M6" s="6">
        <v>94</v>
      </c>
      <c r="N6" s="6">
        <v>93</v>
      </c>
      <c r="O6" s="6">
        <v>95</v>
      </c>
      <c r="P6" s="6">
        <f>Data!$B$12</f>
        <v>102</v>
      </c>
    </row>
    <row r="7" spans="1:16" ht="11.25" x14ac:dyDescent="0.2">
      <c r="A7" s="2" t="s">
        <v>4</v>
      </c>
      <c r="B7" s="7">
        <v>0.29729729729729731</v>
      </c>
      <c r="C7" s="7">
        <v>0.28698224852071008</v>
      </c>
      <c r="D7" s="7">
        <v>0.29378531073446329</v>
      </c>
      <c r="E7" s="7">
        <v>0.29096045197740111</v>
      </c>
      <c r="F7" s="7">
        <v>0.25064599483204136</v>
      </c>
      <c r="G7" s="7">
        <v>0.24671916010498687</v>
      </c>
      <c r="H7" s="7">
        <v>0.24935732647814909</v>
      </c>
      <c r="I7" s="7">
        <v>0.23737373737373738</v>
      </c>
      <c r="J7" s="7">
        <v>0.2176039119804401</v>
      </c>
      <c r="K7" s="7">
        <v>0.20554272517321015</v>
      </c>
      <c r="L7" s="7">
        <v>0.22573363431151242</v>
      </c>
      <c r="M7" s="7">
        <v>0.20842572062084258</v>
      </c>
      <c r="N7" s="7">
        <v>0.20043103448275862</v>
      </c>
      <c r="O7" s="7">
        <v>0.1970954356846473</v>
      </c>
      <c r="P7" s="7">
        <f>IF(P6/P5&gt;1,1,P6/P5)</f>
        <v>0.21249999999999999</v>
      </c>
    </row>
    <row r="8" spans="1:16" ht="11.25" x14ac:dyDescent="0.2">
      <c r="A8" s="2" t="s">
        <v>5</v>
      </c>
      <c r="B8" s="6">
        <v>234</v>
      </c>
      <c r="C8" s="6">
        <v>241</v>
      </c>
      <c r="D8" s="6">
        <v>250</v>
      </c>
      <c r="E8" s="6">
        <v>251</v>
      </c>
      <c r="F8" s="6">
        <v>290</v>
      </c>
      <c r="G8" s="6">
        <v>287</v>
      </c>
      <c r="H8" s="6">
        <v>292</v>
      </c>
      <c r="I8" s="6">
        <v>302</v>
      </c>
      <c r="J8" s="6">
        <v>320</v>
      </c>
      <c r="K8" s="6">
        <v>344</v>
      </c>
      <c r="L8" s="6">
        <v>343</v>
      </c>
      <c r="M8" s="6">
        <v>357</v>
      </c>
      <c r="N8" s="6">
        <v>371</v>
      </c>
      <c r="O8" s="6">
        <v>387</v>
      </c>
      <c r="P8" s="6">
        <f>IF(P5-P6&lt;0,0,P5-P6)</f>
        <v>378</v>
      </c>
    </row>
    <row r="9" spans="1:16" ht="11.25" x14ac:dyDescent="0.2">
      <c r="A9" s="2" t="s">
        <v>6</v>
      </c>
      <c r="B9" s="7">
        <v>0.70270270270270274</v>
      </c>
      <c r="C9" s="7">
        <v>0.71301775147928992</v>
      </c>
      <c r="D9" s="7">
        <v>0.70621468926553677</v>
      </c>
      <c r="E9" s="7">
        <v>0.70903954802259883</v>
      </c>
      <c r="F9" s="7">
        <v>0.74935400516795869</v>
      </c>
      <c r="G9" s="7">
        <v>0.75328083989501315</v>
      </c>
      <c r="H9" s="7">
        <v>0.75064267352185088</v>
      </c>
      <c r="I9" s="7">
        <v>0.76262626262626265</v>
      </c>
      <c r="J9" s="7">
        <v>0.78239608801955995</v>
      </c>
      <c r="K9" s="7">
        <v>0.79445727482678985</v>
      </c>
      <c r="L9" s="7">
        <v>0.77426636568848761</v>
      </c>
      <c r="M9" s="7">
        <v>0.79157427937915747</v>
      </c>
      <c r="N9" s="7">
        <v>0.79956896551724133</v>
      </c>
      <c r="O9" s="7">
        <v>0.80290456431535273</v>
      </c>
      <c r="P9" s="7">
        <f>P8/P5</f>
        <v>0.78749999999999998</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3063</v>
      </c>
      <c r="C12" s="6">
        <v>3188</v>
      </c>
      <c r="D12" s="6">
        <v>3366</v>
      </c>
      <c r="E12" s="6">
        <v>3661</v>
      </c>
      <c r="F12" s="6">
        <v>3776</v>
      </c>
      <c r="G12" s="6">
        <v>3288</v>
      </c>
      <c r="H12" s="6">
        <v>3015</v>
      </c>
      <c r="I12" s="6">
        <v>3079</v>
      </c>
      <c r="J12" s="6">
        <v>3676</v>
      </c>
      <c r="K12" s="6">
        <v>4273</v>
      </c>
      <c r="L12" s="6">
        <v>4413</v>
      </c>
      <c r="M12" s="6">
        <v>4624</v>
      </c>
      <c r="N12" s="6">
        <v>4977</v>
      </c>
      <c r="O12" s="6">
        <v>4768</v>
      </c>
      <c r="P12" s="6">
        <v>4794</v>
      </c>
    </row>
    <row r="13" spans="1:16" ht="11.25" x14ac:dyDescent="0.2">
      <c r="A13" s="2" t="s">
        <v>8</v>
      </c>
      <c r="B13" s="6">
        <v>2205.36</v>
      </c>
      <c r="C13" s="6">
        <v>2295.36</v>
      </c>
      <c r="D13" s="6">
        <v>2423.52</v>
      </c>
      <c r="E13" s="6">
        <v>2635.92</v>
      </c>
      <c r="F13" s="6">
        <v>2643.2</v>
      </c>
      <c r="G13" s="6">
        <v>2301.6</v>
      </c>
      <c r="H13" s="6">
        <v>2110.5</v>
      </c>
      <c r="I13" s="6">
        <v>2155.2999999999997</v>
      </c>
      <c r="J13" s="6">
        <v>2573.1999999999998</v>
      </c>
      <c r="K13" s="6">
        <v>2991.1</v>
      </c>
      <c r="L13" s="6">
        <v>3089.1</v>
      </c>
      <c r="M13" s="6">
        <v>3236.7999999999997</v>
      </c>
      <c r="N13" s="6">
        <v>3483.8999999999996</v>
      </c>
      <c r="O13" s="6">
        <v>3337.6</v>
      </c>
      <c r="P13" s="6">
        <f>P12*0.7</f>
        <v>3355.7999999999997</v>
      </c>
    </row>
    <row r="14" spans="1:16" ht="11.25" x14ac:dyDescent="0.2">
      <c r="A14" s="2" t="s">
        <v>3</v>
      </c>
      <c r="B14" s="6">
        <v>1354</v>
      </c>
      <c r="C14" s="6">
        <v>1453</v>
      </c>
      <c r="D14" s="6">
        <v>1582</v>
      </c>
      <c r="E14" s="6">
        <v>1815</v>
      </c>
      <c r="F14" s="6">
        <v>1896</v>
      </c>
      <c r="G14" s="6">
        <v>1689</v>
      </c>
      <c r="H14" s="6">
        <v>1534</v>
      </c>
      <c r="I14" s="6">
        <v>1555</v>
      </c>
      <c r="J14" s="6">
        <v>1523</v>
      </c>
      <c r="K14" s="6">
        <v>1644.3333333333333</v>
      </c>
      <c r="L14" s="6">
        <v>1629.0833333333333</v>
      </c>
      <c r="M14" s="6">
        <v>1802.5833333333335</v>
      </c>
      <c r="N14" s="6">
        <v>1977.9166666666667</v>
      </c>
      <c r="O14" s="6">
        <v>1865.4166666666667</v>
      </c>
      <c r="P14" s="6">
        <f>Data!$C$12</f>
        <v>1921.9166666666667</v>
      </c>
    </row>
    <row r="15" spans="1:16" ht="11.25" x14ac:dyDescent="0.2">
      <c r="A15" s="2" t="s">
        <v>4</v>
      </c>
      <c r="B15" s="7">
        <v>0.61395871875793517</v>
      </c>
      <c r="C15" s="7">
        <v>0.63301617175519309</v>
      </c>
      <c r="D15" s="7">
        <v>0.65276952531854493</v>
      </c>
      <c r="E15" s="7">
        <v>0.68856414458708914</v>
      </c>
      <c r="F15" s="7">
        <v>0.71731234866828097</v>
      </c>
      <c r="G15" s="7">
        <v>0.7338373305526591</v>
      </c>
      <c r="H15" s="7">
        <v>0.72684198057332383</v>
      </c>
      <c r="I15" s="7">
        <v>0.7214772885445182</v>
      </c>
      <c r="J15" s="7">
        <v>0.59187004508005603</v>
      </c>
      <c r="K15" s="7">
        <v>0.54974201241460774</v>
      </c>
      <c r="L15" s="7">
        <v>0.5273650362025617</v>
      </c>
      <c r="M15" s="7">
        <v>0.55690290822211241</v>
      </c>
      <c r="N15" s="7">
        <v>0.56773060841776946</v>
      </c>
      <c r="O15" s="7">
        <v>0.55890959571748167</v>
      </c>
      <c r="P15" s="7">
        <f>IF(P14/P13&gt;1,1,P14/P13)</f>
        <v>0.57271490156346239</v>
      </c>
    </row>
    <row r="16" spans="1:16" ht="11.25" x14ac:dyDescent="0.2">
      <c r="A16" s="2" t="s">
        <v>5</v>
      </c>
      <c r="B16" s="6">
        <v>851.36000000000013</v>
      </c>
      <c r="C16" s="6">
        <v>842.36000000000013</v>
      </c>
      <c r="D16" s="6">
        <v>841.52</v>
      </c>
      <c r="E16" s="6">
        <v>820.92000000000007</v>
      </c>
      <c r="F16" s="6">
        <v>747.19999999999982</v>
      </c>
      <c r="G16" s="6">
        <v>612.59999999999991</v>
      </c>
      <c r="H16" s="6">
        <v>576.5</v>
      </c>
      <c r="I16" s="6">
        <v>600.29999999999973</v>
      </c>
      <c r="J16" s="6">
        <v>1050.1999999999998</v>
      </c>
      <c r="K16" s="6">
        <v>1346.7666666666667</v>
      </c>
      <c r="L16" s="6">
        <v>1460.0166666666667</v>
      </c>
      <c r="M16" s="6">
        <v>1434.2166666666662</v>
      </c>
      <c r="N16" s="6">
        <v>1505.9833333333329</v>
      </c>
      <c r="O16" s="6">
        <v>1472.1833333333332</v>
      </c>
      <c r="P16" s="6">
        <f>IF(P13-P14&lt;0,0,P13-P14)</f>
        <v>1433.883333333333</v>
      </c>
    </row>
    <row r="17" spans="1:16" ht="11.25" x14ac:dyDescent="0.2">
      <c r="A17" s="2" t="s">
        <v>6</v>
      </c>
      <c r="B17" s="7">
        <v>0.38604128124206483</v>
      </c>
      <c r="C17" s="7">
        <v>0.36698382824480696</v>
      </c>
      <c r="D17" s="7">
        <v>0.34723047468145507</v>
      </c>
      <c r="E17" s="7">
        <v>0.31143585541291086</v>
      </c>
      <c r="F17" s="7">
        <v>0.28268765133171908</v>
      </c>
      <c r="G17" s="7">
        <v>0.26616266944734096</v>
      </c>
      <c r="H17" s="7">
        <v>0.27315801942667617</v>
      </c>
      <c r="I17" s="7">
        <v>0.27852271145548174</v>
      </c>
      <c r="J17" s="7">
        <v>0.40812995491994397</v>
      </c>
      <c r="K17" s="7">
        <v>0.45025798758539221</v>
      </c>
      <c r="L17" s="7">
        <v>0.4726349637974383</v>
      </c>
      <c r="M17" s="7">
        <v>0.44309709177788753</v>
      </c>
      <c r="N17" s="7">
        <v>0.43226939158223054</v>
      </c>
      <c r="O17" s="7">
        <v>0.44109040428251833</v>
      </c>
      <c r="P17" s="7">
        <f>P16/P13</f>
        <v>0.42728509843653767</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158361</v>
      </c>
      <c r="C20" s="6">
        <v>173798</v>
      </c>
      <c r="D20" s="6">
        <v>184778</v>
      </c>
      <c r="E20" s="6">
        <v>214007</v>
      </c>
      <c r="F20" s="6">
        <v>230873</v>
      </c>
      <c r="G20" s="6">
        <v>206753</v>
      </c>
      <c r="H20" s="6">
        <v>198410</v>
      </c>
      <c r="I20" s="6">
        <v>202912</v>
      </c>
      <c r="J20" s="6">
        <v>244204</v>
      </c>
      <c r="K20" s="6">
        <v>281398</v>
      </c>
      <c r="L20" s="6">
        <v>294737</v>
      </c>
      <c r="M20" s="6">
        <v>327039</v>
      </c>
      <c r="N20" s="6">
        <v>367160</v>
      </c>
      <c r="O20" s="6">
        <v>351705</v>
      </c>
      <c r="P20" s="6">
        <v>365298</v>
      </c>
    </row>
    <row r="21" spans="1:16" ht="11.25" x14ac:dyDescent="0.2">
      <c r="A21" s="2" t="s">
        <v>8</v>
      </c>
      <c r="B21" s="6">
        <v>106101.87000000001</v>
      </c>
      <c r="C21" s="6">
        <v>116444.66</v>
      </c>
      <c r="D21" s="6">
        <v>123801.26000000001</v>
      </c>
      <c r="E21" s="6">
        <v>143384.69</v>
      </c>
      <c r="F21" s="6">
        <v>147758.72</v>
      </c>
      <c r="G21" s="6">
        <v>132321.92000000001</v>
      </c>
      <c r="H21" s="6">
        <v>126982.40000000001</v>
      </c>
      <c r="I21" s="6">
        <v>129863.68000000001</v>
      </c>
      <c r="J21" s="6">
        <v>156290.56</v>
      </c>
      <c r="K21" s="6">
        <v>180094.72</v>
      </c>
      <c r="L21" s="6">
        <v>188631.67999999999</v>
      </c>
      <c r="M21" s="6">
        <v>209304.95999999999</v>
      </c>
      <c r="N21" s="6">
        <v>234982.39999999999</v>
      </c>
      <c r="O21" s="6">
        <v>225091.20000000001</v>
      </c>
      <c r="P21" s="6">
        <f>P20*0.64</f>
        <v>233790.72</v>
      </c>
    </row>
    <row r="22" spans="1:16" ht="11.25" x14ac:dyDescent="0.2">
      <c r="A22" s="2" t="s">
        <v>3</v>
      </c>
      <c r="B22" s="6">
        <v>67661</v>
      </c>
      <c r="C22" s="6">
        <v>78344</v>
      </c>
      <c r="D22" s="6">
        <v>84718</v>
      </c>
      <c r="E22" s="6">
        <v>101828</v>
      </c>
      <c r="F22" s="6">
        <v>110053</v>
      </c>
      <c r="G22" s="6">
        <v>100819</v>
      </c>
      <c r="H22" s="6">
        <v>95123</v>
      </c>
      <c r="I22" s="6">
        <v>101305</v>
      </c>
      <c r="J22" s="6">
        <v>105641</v>
      </c>
      <c r="K22" s="6">
        <v>111947.97859</v>
      </c>
      <c r="L22" s="6">
        <v>110080.59263</v>
      </c>
      <c r="M22" s="6">
        <v>124654.06515000001</v>
      </c>
      <c r="N22" s="6">
        <v>140370.75592</v>
      </c>
      <c r="O22" s="6">
        <v>136871.96350000001</v>
      </c>
      <c r="P22" s="6">
        <f>Data!$D$12</f>
        <v>150940.62388</v>
      </c>
    </row>
    <row r="23" spans="1:16" ht="11.25" x14ac:dyDescent="0.2">
      <c r="A23" s="2" t="s">
        <v>4</v>
      </c>
      <c r="B23" s="7">
        <v>0.63769846846243139</v>
      </c>
      <c r="C23" s="7">
        <v>0.67280028126665492</v>
      </c>
      <c r="D23" s="7">
        <v>0.6843064440539619</v>
      </c>
      <c r="E23" s="7">
        <v>0.71017345017797928</v>
      </c>
      <c r="F23" s="7">
        <v>0.74481560208426278</v>
      </c>
      <c r="G23" s="7">
        <v>0.76192213655908247</v>
      </c>
      <c r="H23" s="7">
        <v>0.74910381281185423</v>
      </c>
      <c r="I23" s="7">
        <v>0.78008724225279924</v>
      </c>
      <c r="J23" s="7">
        <v>0.67592694018116006</v>
      </c>
      <c r="K23" s="7">
        <v>0.62160611143958022</v>
      </c>
      <c r="L23" s="7">
        <v>0.58357425767506288</v>
      </c>
      <c r="M23" s="7">
        <v>0.59556192624388837</v>
      </c>
      <c r="N23" s="7">
        <v>0.59736710460017428</v>
      </c>
      <c r="O23" s="7">
        <v>0.60807336537367962</v>
      </c>
      <c r="P23" s="7">
        <f>IF(P22/P21&gt;1,1,P22/P21)</f>
        <v>0.64562281975948399</v>
      </c>
    </row>
    <row r="24" spans="1:16" ht="11.25" x14ac:dyDescent="0.2">
      <c r="A24" s="2" t="s">
        <v>5</v>
      </c>
      <c r="B24" s="6">
        <v>38440.87000000001</v>
      </c>
      <c r="C24" s="6">
        <v>38100.660000000003</v>
      </c>
      <c r="D24" s="6">
        <v>39083.260000000009</v>
      </c>
      <c r="E24" s="6">
        <v>41556.69</v>
      </c>
      <c r="F24" s="6">
        <v>37705.72</v>
      </c>
      <c r="G24" s="6">
        <v>31502.920000000013</v>
      </c>
      <c r="H24" s="6">
        <v>31859.400000000009</v>
      </c>
      <c r="I24" s="6">
        <v>28558.680000000008</v>
      </c>
      <c r="J24" s="6">
        <v>50649.56</v>
      </c>
      <c r="K24" s="6">
        <v>68146.741410000002</v>
      </c>
      <c r="L24" s="6">
        <v>78551.087369999994</v>
      </c>
      <c r="M24" s="6">
        <v>84650.894849999982</v>
      </c>
      <c r="N24" s="6">
        <v>94611.644079999998</v>
      </c>
      <c r="O24" s="6">
        <v>88219.236499999999</v>
      </c>
      <c r="P24" s="6">
        <f>IF(P21-P22&lt;0,0,P21-P22)</f>
        <v>82850.096120000002</v>
      </c>
    </row>
    <row r="25" spans="1:16" ht="11.25" x14ac:dyDescent="0.2">
      <c r="A25" s="2" t="s">
        <v>6</v>
      </c>
      <c r="B25" s="7">
        <v>0.36230153153756861</v>
      </c>
      <c r="C25" s="7">
        <v>0.32719971873334514</v>
      </c>
      <c r="D25" s="7">
        <v>0.3156935559460381</v>
      </c>
      <c r="E25" s="7">
        <v>0.28982654982202077</v>
      </c>
      <c r="F25" s="7">
        <v>0.25518439791573722</v>
      </c>
      <c r="G25" s="7">
        <v>0.2380778634409175</v>
      </c>
      <c r="H25" s="7">
        <v>0.25089618718814582</v>
      </c>
      <c r="I25" s="7">
        <v>0.21991275774720082</v>
      </c>
      <c r="J25" s="7">
        <v>0.32407305981883999</v>
      </c>
      <c r="K25" s="7">
        <v>0.37839388856041978</v>
      </c>
      <c r="L25" s="7">
        <v>0.41642574232493712</v>
      </c>
      <c r="M25" s="7">
        <v>0.40443807375611157</v>
      </c>
      <c r="N25" s="7">
        <v>0.40263289539982572</v>
      </c>
      <c r="O25" s="7">
        <v>0.39192663462632032</v>
      </c>
      <c r="P25" s="7">
        <f>P24/P21</f>
        <v>0.35437718024051595</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42</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s="107"/>
      <c r="N3" s="107"/>
      <c r="O3" s="107"/>
      <c r="P3" s="107"/>
    </row>
    <row r="4" spans="1:16" x14ac:dyDescent="0.2">
      <c r="A4" s="4" t="s">
        <v>137</v>
      </c>
      <c r="B4"/>
      <c r="M4" s="107"/>
      <c r="N4" s="107"/>
      <c r="O4" s="107"/>
      <c r="P4" s="107"/>
    </row>
    <row r="5" spans="1:16" ht="11.25" x14ac:dyDescent="0.2">
      <c r="A5" s="2" t="s">
        <v>2</v>
      </c>
      <c r="B5" s="6">
        <v>640</v>
      </c>
      <c r="C5" s="6">
        <v>686</v>
      </c>
      <c r="D5" s="6">
        <v>725</v>
      </c>
      <c r="E5" s="6">
        <v>756</v>
      </c>
      <c r="F5" s="6">
        <v>745</v>
      </c>
      <c r="G5" s="6">
        <v>746</v>
      </c>
      <c r="H5" s="6">
        <v>706</v>
      </c>
      <c r="I5" s="6">
        <v>661</v>
      </c>
      <c r="J5" s="6">
        <v>613</v>
      </c>
      <c r="K5" s="6">
        <v>604</v>
      </c>
      <c r="L5" s="6">
        <v>597</v>
      </c>
      <c r="M5" s="6">
        <v>606</v>
      </c>
      <c r="N5" s="6">
        <v>646</v>
      </c>
      <c r="O5" s="6">
        <v>666</v>
      </c>
      <c r="P5" s="6">
        <v>685</v>
      </c>
    </row>
    <row r="6" spans="1:16" ht="11.25" x14ac:dyDescent="0.2">
      <c r="A6" s="2" t="s">
        <v>3</v>
      </c>
      <c r="B6" s="6">
        <v>89</v>
      </c>
      <c r="C6" s="6">
        <v>73</v>
      </c>
      <c r="D6" s="6">
        <v>62</v>
      </c>
      <c r="E6" s="6">
        <v>72</v>
      </c>
      <c r="F6" s="6">
        <v>66</v>
      </c>
      <c r="G6" s="6">
        <v>50</v>
      </c>
      <c r="H6" s="6">
        <v>52</v>
      </c>
      <c r="I6" s="6">
        <v>57</v>
      </c>
      <c r="J6" s="6">
        <v>57</v>
      </c>
      <c r="K6" s="6">
        <v>48</v>
      </c>
      <c r="L6" s="6">
        <v>49</v>
      </c>
      <c r="M6" s="6">
        <v>51</v>
      </c>
      <c r="N6" s="6">
        <v>56</v>
      </c>
      <c r="O6" s="6">
        <v>48</v>
      </c>
      <c r="P6" s="6">
        <f>Data!$B$13</f>
        <v>50</v>
      </c>
    </row>
    <row r="7" spans="1:16" ht="11.25" x14ac:dyDescent="0.2">
      <c r="A7" s="2" t="s">
        <v>4</v>
      </c>
      <c r="B7" s="7">
        <v>0.13906250000000001</v>
      </c>
      <c r="C7" s="7">
        <v>0.10641399416909621</v>
      </c>
      <c r="D7" s="7">
        <v>8.5517241379310341E-2</v>
      </c>
      <c r="E7" s="7">
        <v>9.5238095238095233E-2</v>
      </c>
      <c r="F7" s="7">
        <v>8.859060402684564E-2</v>
      </c>
      <c r="G7" s="7">
        <v>6.7024128686327081E-2</v>
      </c>
      <c r="H7" s="7">
        <v>7.3654390934844188E-2</v>
      </c>
      <c r="I7" s="7">
        <v>8.6232980332829043E-2</v>
      </c>
      <c r="J7" s="7">
        <v>9.2985318107667206E-2</v>
      </c>
      <c r="K7" s="7">
        <v>7.9470198675496692E-2</v>
      </c>
      <c r="L7" s="7">
        <v>8.2077051926298161E-2</v>
      </c>
      <c r="M7" s="7">
        <v>8.4158415841584164E-2</v>
      </c>
      <c r="N7" s="7">
        <v>8.6687306501547989E-2</v>
      </c>
      <c r="O7" s="7">
        <v>7.2072072072072071E-2</v>
      </c>
      <c r="P7" s="7">
        <f>IF(P6/P5&gt;1,1,P6/P5)</f>
        <v>7.2992700729927001E-2</v>
      </c>
    </row>
    <row r="8" spans="1:16" ht="11.25" x14ac:dyDescent="0.2">
      <c r="A8" s="2" t="s">
        <v>5</v>
      </c>
      <c r="B8" s="6">
        <v>551</v>
      </c>
      <c r="C8" s="6">
        <v>613</v>
      </c>
      <c r="D8" s="6">
        <v>663</v>
      </c>
      <c r="E8" s="6">
        <v>684</v>
      </c>
      <c r="F8" s="6">
        <v>679</v>
      </c>
      <c r="G8" s="6">
        <v>696</v>
      </c>
      <c r="H8" s="6">
        <v>654</v>
      </c>
      <c r="I8" s="6">
        <v>604</v>
      </c>
      <c r="J8" s="6">
        <v>556</v>
      </c>
      <c r="K8" s="6">
        <v>556</v>
      </c>
      <c r="L8" s="6">
        <v>548</v>
      </c>
      <c r="M8" s="6">
        <v>555</v>
      </c>
      <c r="N8" s="6">
        <v>590</v>
      </c>
      <c r="O8" s="6">
        <v>618</v>
      </c>
      <c r="P8" s="6">
        <f>IF(P5-P6&lt;0,0,P5-P6)</f>
        <v>635</v>
      </c>
    </row>
    <row r="9" spans="1:16" ht="11.25" x14ac:dyDescent="0.2">
      <c r="A9" s="2" t="s">
        <v>6</v>
      </c>
      <c r="B9" s="7">
        <v>0.86093750000000002</v>
      </c>
      <c r="C9" s="7">
        <v>0.89358600583090375</v>
      </c>
      <c r="D9" s="7">
        <v>0.91448275862068962</v>
      </c>
      <c r="E9" s="7">
        <v>0.90476190476190477</v>
      </c>
      <c r="F9" s="7">
        <v>0.9114093959731544</v>
      </c>
      <c r="G9" s="7">
        <v>0.93297587131367288</v>
      </c>
      <c r="H9" s="7">
        <v>0.92634560906515584</v>
      </c>
      <c r="I9" s="7">
        <v>0.913767019667171</v>
      </c>
      <c r="J9" s="7">
        <v>0.90701468189233281</v>
      </c>
      <c r="K9" s="7">
        <v>0.92052980132450335</v>
      </c>
      <c r="L9" s="7">
        <v>0.91792294807370189</v>
      </c>
      <c r="M9" s="7">
        <v>0.91584158415841588</v>
      </c>
      <c r="N9" s="7">
        <v>0.91331269349845201</v>
      </c>
      <c r="O9" s="7">
        <v>0.92792792792792789</v>
      </c>
      <c r="P9" s="7">
        <f>P8/P5</f>
        <v>0.92700729927007297</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3871</v>
      </c>
      <c r="C12" s="6">
        <v>4146</v>
      </c>
      <c r="D12" s="6">
        <v>4618</v>
      </c>
      <c r="E12" s="6">
        <v>4611</v>
      </c>
      <c r="F12" s="6">
        <v>4236</v>
      </c>
      <c r="G12" s="6">
        <v>3533</v>
      </c>
      <c r="H12" s="6">
        <v>3196</v>
      </c>
      <c r="I12" s="6">
        <v>2995</v>
      </c>
      <c r="J12" s="6">
        <v>2839</v>
      </c>
      <c r="K12" s="6">
        <v>2888</v>
      </c>
      <c r="L12" s="6">
        <v>3089</v>
      </c>
      <c r="M12" s="6">
        <v>3428</v>
      </c>
      <c r="N12" s="6">
        <v>3852</v>
      </c>
      <c r="O12" s="6">
        <v>4146</v>
      </c>
      <c r="P12" s="6">
        <v>4433</v>
      </c>
    </row>
    <row r="13" spans="1:16" ht="11.25" x14ac:dyDescent="0.2">
      <c r="A13" s="2" t="s">
        <v>8</v>
      </c>
      <c r="B13" s="6">
        <v>2787.12</v>
      </c>
      <c r="C13" s="6">
        <v>2985.12</v>
      </c>
      <c r="D13" s="6">
        <v>3324.96</v>
      </c>
      <c r="E13" s="6">
        <v>3319.92</v>
      </c>
      <c r="F13" s="6">
        <v>2965.2</v>
      </c>
      <c r="G13" s="6">
        <v>2473.1</v>
      </c>
      <c r="H13" s="6">
        <v>2237.1999999999998</v>
      </c>
      <c r="I13" s="6">
        <v>2096.5</v>
      </c>
      <c r="J13" s="6">
        <v>1987.3</v>
      </c>
      <c r="K13" s="6">
        <v>2021.6</v>
      </c>
      <c r="L13" s="6">
        <v>2162.2999999999997</v>
      </c>
      <c r="M13" s="6">
        <v>2399.6</v>
      </c>
      <c r="N13" s="6">
        <v>2696.3999999999996</v>
      </c>
      <c r="O13" s="6">
        <v>2902.2</v>
      </c>
      <c r="P13" s="6">
        <f>P12*0.7</f>
        <v>3103.1</v>
      </c>
    </row>
    <row r="14" spans="1:16" ht="11.25" x14ac:dyDescent="0.2">
      <c r="A14" s="2" t="s">
        <v>3</v>
      </c>
      <c r="B14" s="6">
        <v>889</v>
      </c>
      <c r="C14" s="6">
        <v>766</v>
      </c>
      <c r="D14" s="6">
        <v>910</v>
      </c>
      <c r="E14" s="6">
        <v>1003</v>
      </c>
      <c r="F14" s="6">
        <v>882</v>
      </c>
      <c r="G14" s="6">
        <v>794</v>
      </c>
      <c r="H14" s="6">
        <v>880</v>
      </c>
      <c r="I14" s="6">
        <v>725</v>
      </c>
      <c r="J14" s="6">
        <v>742</v>
      </c>
      <c r="K14" s="6">
        <v>585.91666666666663</v>
      </c>
      <c r="L14" s="6">
        <v>567.91666666666663</v>
      </c>
      <c r="M14" s="6">
        <v>661.75</v>
      </c>
      <c r="N14" s="6">
        <v>824.33333333333326</v>
      </c>
      <c r="O14" s="6">
        <v>824.33333333333326</v>
      </c>
      <c r="P14" s="6">
        <f>Data!$C$13</f>
        <v>877.83333333333326</v>
      </c>
    </row>
    <row r="15" spans="1:16" ht="11.25" x14ac:dyDescent="0.2">
      <c r="A15" s="2" t="s">
        <v>4</v>
      </c>
      <c r="B15" s="7">
        <v>0.31896724934699622</v>
      </c>
      <c r="C15" s="7">
        <v>0.25660609958728631</v>
      </c>
      <c r="D15" s="7">
        <v>0.27368750300755496</v>
      </c>
      <c r="E15" s="7">
        <v>0.30211571363165379</v>
      </c>
      <c r="F15" s="7">
        <v>0.2974504249291785</v>
      </c>
      <c r="G15" s="7">
        <v>0.32105454692491209</v>
      </c>
      <c r="H15" s="7">
        <v>0.39334882889325945</v>
      </c>
      <c r="I15" s="7">
        <v>0.34581445265919392</v>
      </c>
      <c r="J15" s="7">
        <v>0.37337090524832689</v>
      </c>
      <c r="K15" s="7">
        <v>0.28982818889328582</v>
      </c>
      <c r="L15" s="7">
        <v>0.26264471473276912</v>
      </c>
      <c r="M15" s="7">
        <v>0.27577512918819802</v>
      </c>
      <c r="N15" s="7">
        <v>0.30571626366018889</v>
      </c>
      <c r="O15" s="7">
        <v>0.28403739691728114</v>
      </c>
      <c r="P15" s="7">
        <f>IF(P14/P13&gt;1,1,P14/P13)</f>
        <v>0.28288915385689578</v>
      </c>
    </row>
    <row r="16" spans="1:16" ht="11.25" x14ac:dyDescent="0.2">
      <c r="A16" s="2" t="s">
        <v>5</v>
      </c>
      <c r="B16" s="6">
        <v>1898.12</v>
      </c>
      <c r="C16" s="6">
        <v>2219.12</v>
      </c>
      <c r="D16" s="6">
        <v>2414.96</v>
      </c>
      <c r="E16" s="6">
        <v>2316.92</v>
      </c>
      <c r="F16" s="6">
        <v>2083.1999999999998</v>
      </c>
      <c r="G16" s="6">
        <v>1679.1</v>
      </c>
      <c r="H16" s="6">
        <v>1357.1999999999998</v>
      </c>
      <c r="I16" s="6">
        <v>1371.5</v>
      </c>
      <c r="J16" s="6">
        <v>1245.3</v>
      </c>
      <c r="K16" s="6">
        <v>1435.6833333333334</v>
      </c>
      <c r="L16" s="6">
        <v>1594.3833333333332</v>
      </c>
      <c r="M16" s="6">
        <v>1737.85</v>
      </c>
      <c r="N16" s="6">
        <v>1872.0666666666664</v>
      </c>
      <c r="O16" s="6">
        <v>2077.8666666666668</v>
      </c>
      <c r="P16" s="6">
        <f>IF(P13-P14&lt;0,0,P13-P14)</f>
        <v>2225.2666666666664</v>
      </c>
    </row>
    <row r="17" spans="1:16" ht="11.25" x14ac:dyDescent="0.2">
      <c r="A17" s="2" t="s">
        <v>6</v>
      </c>
      <c r="B17" s="7">
        <v>0.68103275065300384</v>
      </c>
      <c r="C17" s="7">
        <v>0.74339390041271369</v>
      </c>
      <c r="D17" s="7">
        <v>0.72631249699244504</v>
      </c>
      <c r="E17" s="7">
        <v>0.69788428636834621</v>
      </c>
      <c r="F17" s="7">
        <v>0.7025495750708215</v>
      </c>
      <c r="G17" s="7">
        <v>0.67894545307508791</v>
      </c>
      <c r="H17" s="7">
        <v>0.60665117110674049</v>
      </c>
      <c r="I17" s="7">
        <v>0.65418554734080614</v>
      </c>
      <c r="J17" s="7">
        <v>0.62662909475167317</v>
      </c>
      <c r="K17" s="7">
        <v>0.71017181110671423</v>
      </c>
      <c r="L17" s="7">
        <v>0.73735528526723093</v>
      </c>
      <c r="M17" s="7">
        <v>0.72422487081180198</v>
      </c>
      <c r="N17" s="7">
        <v>0.69428373633981111</v>
      </c>
      <c r="O17" s="7">
        <v>0.71596260308271897</v>
      </c>
      <c r="P17" s="7">
        <f>P16/P13</f>
        <v>0.71711084614310416</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134580</v>
      </c>
      <c r="C20" s="6">
        <v>140174</v>
      </c>
      <c r="D20" s="6">
        <v>166754</v>
      </c>
      <c r="E20" s="6">
        <v>184178</v>
      </c>
      <c r="F20" s="6">
        <v>168184</v>
      </c>
      <c r="G20" s="6">
        <v>137450</v>
      </c>
      <c r="H20" s="6">
        <v>124297</v>
      </c>
      <c r="I20" s="6">
        <v>118529</v>
      </c>
      <c r="J20" s="6">
        <v>110962</v>
      </c>
      <c r="K20" s="6">
        <v>116954</v>
      </c>
      <c r="L20" s="6">
        <v>128122</v>
      </c>
      <c r="M20" s="6">
        <v>150265</v>
      </c>
      <c r="N20" s="6">
        <v>174349</v>
      </c>
      <c r="O20" s="6">
        <v>188875</v>
      </c>
      <c r="P20" s="6">
        <v>214379</v>
      </c>
    </row>
    <row r="21" spans="1:16" ht="11.25" x14ac:dyDescent="0.2">
      <c r="A21" s="2" t="s">
        <v>8</v>
      </c>
      <c r="B21" s="6">
        <v>90168.6</v>
      </c>
      <c r="C21" s="6">
        <v>93916.58</v>
      </c>
      <c r="D21" s="6">
        <v>111725.18000000001</v>
      </c>
      <c r="E21" s="6">
        <v>123399.26000000001</v>
      </c>
      <c r="F21" s="6">
        <v>107637.76000000001</v>
      </c>
      <c r="G21" s="6">
        <v>87968</v>
      </c>
      <c r="H21" s="6">
        <v>79550.080000000002</v>
      </c>
      <c r="I21" s="6">
        <v>75858.559999999998</v>
      </c>
      <c r="J21" s="6">
        <v>71015.680000000008</v>
      </c>
      <c r="K21" s="6">
        <v>74850.559999999998</v>
      </c>
      <c r="L21" s="6">
        <v>81998.080000000002</v>
      </c>
      <c r="M21" s="6">
        <v>96169.600000000006</v>
      </c>
      <c r="N21" s="6">
        <v>111583.36</v>
      </c>
      <c r="O21" s="6">
        <v>120880</v>
      </c>
      <c r="P21" s="6">
        <f>P20*0.64</f>
        <v>137202.56</v>
      </c>
    </row>
    <row r="22" spans="1:16" ht="11.25" x14ac:dyDescent="0.2">
      <c r="A22" s="2" t="s">
        <v>3</v>
      </c>
      <c r="B22" s="6">
        <v>34471</v>
      </c>
      <c r="C22" s="6">
        <v>29292</v>
      </c>
      <c r="D22" s="6">
        <v>38043</v>
      </c>
      <c r="E22" s="6">
        <v>43247</v>
      </c>
      <c r="F22" s="6">
        <v>37344</v>
      </c>
      <c r="G22" s="6">
        <v>32651</v>
      </c>
      <c r="H22" s="6">
        <v>40240</v>
      </c>
      <c r="I22" s="6">
        <v>34802</v>
      </c>
      <c r="J22" s="6">
        <v>37296</v>
      </c>
      <c r="K22" s="6">
        <v>29905.894760000003</v>
      </c>
      <c r="L22" s="6">
        <v>26194.742109999999</v>
      </c>
      <c r="M22" s="6">
        <v>31127.780070000001</v>
      </c>
      <c r="N22" s="6">
        <v>41824.398119999998</v>
      </c>
      <c r="O22" s="6">
        <v>41722.603439999999</v>
      </c>
      <c r="P22" s="6">
        <f>Data!$D$13</f>
        <v>45122.848570000009</v>
      </c>
    </row>
    <row r="23" spans="1:16" ht="11.25" x14ac:dyDescent="0.2">
      <c r="A23" s="2" t="s">
        <v>4</v>
      </c>
      <c r="B23" s="7">
        <v>0.38229494524701502</v>
      </c>
      <c r="C23" s="7">
        <v>0.31189381044326786</v>
      </c>
      <c r="D23" s="7">
        <v>0.34050515738708137</v>
      </c>
      <c r="E23" s="7">
        <v>0.35046401412779943</v>
      </c>
      <c r="F23" s="7">
        <v>0.34694144508395564</v>
      </c>
      <c r="G23" s="7">
        <v>0.37116906147690071</v>
      </c>
      <c r="H23" s="7">
        <v>0.50584487155764013</v>
      </c>
      <c r="I23" s="7">
        <v>0.45877485678610297</v>
      </c>
      <c r="J23" s="7">
        <v>0.52517979127989756</v>
      </c>
      <c r="K23" s="7">
        <v>0.39954136295039078</v>
      </c>
      <c r="L23" s="7">
        <v>0.31945555444712848</v>
      </c>
      <c r="M23" s="7">
        <v>0.32367588167154693</v>
      </c>
      <c r="N23" s="7">
        <v>0.37482648057918311</v>
      </c>
      <c r="O23" s="7">
        <v>0.3451572091330245</v>
      </c>
      <c r="P23" s="7">
        <f>IF(P22/P21&gt;1,1,P22/P21)</f>
        <v>0.3288775994412933</v>
      </c>
    </row>
    <row r="24" spans="1:16" ht="11.25" x14ac:dyDescent="0.2">
      <c r="A24" s="2" t="s">
        <v>5</v>
      </c>
      <c r="B24" s="6">
        <v>55697.600000000006</v>
      </c>
      <c r="C24" s="6">
        <v>64624.58</v>
      </c>
      <c r="D24" s="6">
        <v>73682.180000000008</v>
      </c>
      <c r="E24" s="6">
        <v>80152.260000000009</v>
      </c>
      <c r="F24" s="6">
        <v>70293.760000000009</v>
      </c>
      <c r="G24" s="6">
        <v>55317</v>
      </c>
      <c r="H24" s="6">
        <v>39310.080000000002</v>
      </c>
      <c r="I24" s="6">
        <v>41056.559999999998</v>
      </c>
      <c r="J24" s="6">
        <v>33719.680000000008</v>
      </c>
      <c r="K24" s="6">
        <v>44944.665239999995</v>
      </c>
      <c r="L24" s="6">
        <v>55803.337890000003</v>
      </c>
      <c r="M24" s="6">
        <v>65041.819930000005</v>
      </c>
      <c r="N24" s="6">
        <v>69758.961880000003</v>
      </c>
      <c r="O24" s="6">
        <v>79157.396559999994</v>
      </c>
      <c r="P24" s="6">
        <f>IF(P21-P22&lt;0,0,P21-P22)</f>
        <v>92079.711429999996</v>
      </c>
    </row>
    <row r="25" spans="1:16" ht="11.25" x14ac:dyDescent="0.2">
      <c r="A25" s="2" t="s">
        <v>6</v>
      </c>
      <c r="B25" s="7">
        <v>0.61770505475298498</v>
      </c>
      <c r="C25" s="7">
        <v>0.6881061895567322</v>
      </c>
      <c r="D25" s="7">
        <v>0.65949484261291857</v>
      </c>
      <c r="E25" s="7">
        <v>0.64953598587220052</v>
      </c>
      <c r="F25" s="7">
        <v>0.65305855491604436</v>
      </c>
      <c r="G25" s="7">
        <v>0.62883093852309935</v>
      </c>
      <c r="H25" s="7">
        <v>0.49415512844235987</v>
      </c>
      <c r="I25" s="7">
        <v>0.54122514321389703</v>
      </c>
      <c r="J25" s="7">
        <v>0.47482020872010244</v>
      </c>
      <c r="K25" s="7">
        <v>0.60045863704960922</v>
      </c>
      <c r="L25" s="7">
        <v>0.68054444555287152</v>
      </c>
      <c r="M25" s="7">
        <v>0.67632411832845307</v>
      </c>
      <c r="N25" s="7">
        <v>0.62517351942081689</v>
      </c>
      <c r="O25" s="7">
        <v>0.6548427908669755</v>
      </c>
      <c r="P25" s="7">
        <f>P24/P21</f>
        <v>0.67112240055870676</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39997558519241921"/>
    <outlinePr summaryBelow="0" summaryRight="0"/>
    <pageSetUpPr autoPageBreaks="0"/>
  </sheetPr>
  <dimension ref="A1:P25"/>
  <sheetViews>
    <sheetView showOutlineSymbols="0" workbookViewId="0">
      <selection activeCell="M43" sqref="M43"/>
    </sheetView>
  </sheetViews>
  <sheetFormatPr defaultColWidth="1.7109375" defaultRowHeight="12.75" x14ac:dyDescent="0.2"/>
  <cols>
    <col min="1" max="1" width="16" style="2" customWidth="1"/>
    <col min="2" max="2" width="8.7109375" style="5" customWidth="1"/>
    <col min="3" max="12" width="8.7109375" customWidth="1"/>
    <col min="13" max="16" width="8.7109375" style="2" customWidth="1"/>
    <col min="17" max="16384" width="1.7109375" style="2"/>
  </cols>
  <sheetData>
    <row r="1" spans="1:16" ht="15" customHeight="1" x14ac:dyDescent="0.25">
      <c r="A1" s="15" t="s">
        <v>43</v>
      </c>
      <c r="L1" s="87"/>
    </row>
    <row r="2" spans="1:16" ht="11.25" x14ac:dyDescent="0.2">
      <c r="B2" s="18">
        <v>2004</v>
      </c>
      <c r="C2" s="18">
        <v>2005</v>
      </c>
      <c r="D2" s="18">
        <v>2006</v>
      </c>
      <c r="E2" s="18">
        <v>2007</v>
      </c>
      <c r="F2" s="18">
        <v>2008</v>
      </c>
      <c r="G2" s="18">
        <v>2009</v>
      </c>
      <c r="H2" s="18">
        <v>2010</v>
      </c>
      <c r="I2" s="18">
        <v>2011</v>
      </c>
      <c r="J2" s="18">
        <v>2012</v>
      </c>
      <c r="K2" s="18">
        <v>2013</v>
      </c>
      <c r="L2" s="18">
        <v>2014</v>
      </c>
      <c r="M2" s="18">
        <v>2015</v>
      </c>
      <c r="N2" s="18">
        <v>2016</v>
      </c>
      <c r="O2" s="18">
        <v>2017</v>
      </c>
      <c r="P2" s="18">
        <v>2018</v>
      </c>
    </row>
    <row r="3" spans="1:16" x14ac:dyDescent="0.2">
      <c r="A3" s="1"/>
      <c r="B3"/>
      <c r="M3"/>
      <c r="N3"/>
      <c r="O3"/>
      <c r="P3"/>
    </row>
    <row r="4" spans="1:16" x14ac:dyDescent="0.2">
      <c r="A4" s="4" t="s">
        <v>137</v>
      </c>
      <c r="B4"/>
      <c r="M4"/>
      <c r="N4"/>
      <c r="O4"/>
      <c r="P4"/>
    </row>
    <row r="5" spans="1:16" ht="11.25" x14ac:dyDescent="0.2">
      <c r="A5" s="2" t="s">
        <v>2</v>
      </c>
      <c r="B5" s="6">
        <v>3907</v>
      </c>
      <c r="C5" s="6">
        <v>3927</v>
      </c>
      <c r="D5" s="6">
        <v>4001</v>
      </c>
      <c r="E5" s="6">
        <v>4040</v>
      </c>
      <c r="F5" s="6">
        <v>4003</v>
      </c>
      <c r="G5" s="6">
        <v>3942</v>
      </c>
      <c r="H5" s="6">
        <v>3850</v>
      </c>
      <c r="I5" s="6">
        <v>3809</v>
      </c>
      <c r="J5" s="6">
        <v>3804</v>
      </c>
      <c r="K5" s="6">
        <v>3827</v>
      </c>
      <c r="L5" s="6">
        <v>3856</v>
      </c>
      <c r="M5" s="6">
        <v>3647</v>
      </c>
      <c r="N5" s="6">
        <v>3490</v>
      </c>
      <c r="O5" s="6">
        <v>3009</v>
      </c>
      <c r="P5" s="6">
        <v>3032</v>
      </c>
    </row>
    <row r="6" spans="1:16" ht="11.25" x14ac:dyDescent="0.2">
      <c r="A6" s="2" t="s">
        <v>3</v>
      </c>
      <c r="B6" s="6">
        <v>4004</v>
      </c>
      <c r="C6" s="6">
        <v>3749</v>
      </c>
      <c r="D6" s="6">
        <v>3709</v>
      </c>
      <c r="E6" s="6">
        <v>3765</v>
      </c>
      <c r="F6" s="6">
        <v>3622</v>
      </c>
      <c r="G6" s="6">
        <v>3274</v>
      </c>
      <c r="H6" s="6">
        <v>3064</v>
      </c>
      <c r="I6" s="6">
        <v>3016</v>
      </c>
      <c r="J6" s="6">
        <v>2937</v>
      </c>
      <c r="K6" s="6">
        <v>2878</v>
      </c>
      <c r="L6" s="6">
        <v>2842</v>
      </c>
      <c r="M6" s="6">
        <v>2821</v>
      </c>
      <c r="N6" s="6">
        <v>2782</v>
      </c>
      <c r="O6" s="6">
        <v>2711</v>
      </c>
      <c r="P6" s="6">
        <f>Data!$B$14</f>
        <v>2691</v>
      </c>
    </row>
    <row r="7" spans="1:16" ht="11.25" x14ac:dyDescent="0.2">
      <c r="A7" s="2" t="s">
        <v>4</v>
      </c>
      <c r="B7" s="7">
        <v>1.0248272331712311</v>
      </c>
      <c r="C7" s="7">
        <v>0.95467277820218999</v>
      </c>
      <c r="D7" s="7">
        <v>0.92701824543864031</v>
      </c>
      <c r="E7" s="7">
        <v>0.93193069306930698</v>
      </c>
      <c r="F7" s="7">
        <v>0.90482138396202849</v>
      </c>
      <c r="G7" s="7">
        <v>0.83054287163876206</v>
      </c>
      <c r="H7" s="7">
        <v>0.7958441558441558</v>
      </c>
      <c r="I7" s="7">
        <v>0.79180887372013653</v>
      </c>
      <c r="J7" s="7">
        <v>0.77208201892744477</v>
      </c>
      <c r="K7" s="7">
        <v>0.75202508492291609</v>
      </c>
      <c r="L7" s="7">
        <v>0.73703319502074693</v>
      </c>
      <c r="M7" s="7">
        <v>0.77351247600767759</v>
      </c>
      <c r="N7" s="7">
        <v>0.79713467048710607</v>
      </c>
      <c r="O7" s="7">
        <v>0.90096377534064476</v>
      </c>
      <c r="P7" s="7">
        <f>IF(P6/P5&gt;1,1,P6/P5)</f>
        <v>0.88753298153034299</v>
      </c>
    </row>
    <row r="8" spans="1:16" ht="11.25" x14ac:dyDescent="0.2">
      <c r="A8" s="2" t="s">
        <v>5</v>
      </c>
      <c r="B8" s="6">
        <v>-97</v>
      </c>
      <c r="C8" s="6">
        <v>178</v>
      </c>
      <c r="D8" s="6">
        <v>292</v>
      </c>
      <c r="E8" s="6">
        <v>275</v>
      </c>
      <c r="F8" s="6">
        <v>381</v>
      </c>
      <c r="G8" s="6">
        <v>668</v>
      </c>
      <c r="H8" s="6">
        <v>786</v>
      </c>
      <c r="I8" s="6">
        <v>793</v>
      </c>
      <c r="J8" s="6">
        <v>867</v>
      </c>
      <c r="K8" s="6">
        <v>949</v>
      </c>
      <c r="L8" s="6">
        <v>1014</v>
      </c>
      <c r="M8" s="6">
        <v>826</v>
      </c>
      <c r="N8" s="6">
        <v>708</v>
      </c>
      <c r="O8" s="6">
        <v>298</v>
      </c>
      <c r="P8" s="6">
        <f>IF(P5-P6&lt;0,0,P5-P6)</f>
        <v>341</v>
      </c>
    </row>
    <row r="9" spans="1:16" ht="11.25" x14ac:dyDescent="0.2">
      <c r="A9" s="2" t="s">
        <v>6</v>
      </c>
      <c r="B9" s="7">
        <v>-2.4827233171231124E-2</v>
      </c>
      <c r="C9" s="7">
        <v>4.5327221797810034E-2</v>
      </c>
      <c r="D9" s="7">
        <v>7.2981754561359663E-2</v>
      </c>
      <c r="E9" s="7">
        <v>6.8069306930693074E-2</v>
      </c>
      <c r="F9" s="7">
        <v>9.5178616037971522E-2</v>
      </c>
      <c r="G9" s="7">
        <v>0.16945712836123794</v>
      </c>
      <c r="H9" s="7">
        <v>0.20415584415584415</v>
      </c>
      <c r="I9" s="7">
        <v>0.20819112627986347</v>
      </c>
      <c r="J9" s="7">
        <v>0.2279179810725552</v>
      </c>
      <c r="K9" s="7">
        <v>0.24797491507708389</v>
      </c>
      <c r="L9" s="7">
        <v>0.26296680497925312</v>
      </c>
      <c r="M9" s="7">
        <v>0.22648752399232247</v>
      </c>
      <c r="N9" s="7">
        <v>0.20286532951289399</v>
      </c>
      <c r="O9" s="7">
        <v>9.9036224659355271E-2</v>
      </c>
      <c r="P9" s="7">
        <f>P8/P5</f>
        <v>0.112467018469657</v>
      </c>
    </row>
    <row r="10" spans="1:16" ht="11.25" x14ac:dyDescent="0.2">
      <c r="B10" s="2"/>
      <c r="C10" s="2"/>
      <c r="D10" s="2"/>
      <c r="E10" s="2"/>
      <c r="F10" s="2"/>
      <c r="G10" s="2"/>
      <c r="H10" s="2"/>
      <c r="I10" s="2"/>
      <c r="J10" s="2"/>
      <c r="K10" s="2"/>
      <c r="L10" s="2"/>
    </row>
    <row r="11" spans="1:16" ht="11.25" x14ac:dyDescent="0.2">
      <c r="A11" s="4" t="s">
        <v>7</v>
      </c>
      <c r="B11" s="2"/>
      <c r="C11" s="2"/>
      <c r="D11" s="2"/>
      <c r="E11" s="2"/>
      <c r="F11" s="2"/>
      <c r="G11" s="2"/>
      <c r="H11" s="2"/>
      <c r="I11" s="2"/>
      <c r="J11" s="2"/>
      <c r="K11" s="2"/>
      <c r="L11" s="2"/>
    </row>
    <row r="12" spans="1:16" ht="11.25" x14ac:dyDescent="0.2">
      <c r="A12" s="2" t="s">
        <v>2</v>
      </c>
      <c r="B12" s="6">
        <v>35509</v>
      </c>
      <c r="C12" s="6">
        <v>34694</v>
      </c>
      <c r="D12" s="6">
        <v>34997</v>
      </c>
      <c r="E12" s="6">
        <v>35462</v>
      </c>
      <c r="F12" s="6">
        <v>34388</v>
      </c>
      <c r="G12" s="6">
        <v>29771</v>
      </c>
      <c r="H12" s="6">
        <v>25751</v>
      </c>
      <c r="I12" s="6">
        <v>26022</v>
      </c>
      <c r="J12" s="6">
        <v>26006</v>
      </c>
      <c r="K12" s="6">
        <v>26014</v>
      </c>
      <c r="L12" s="138">
        <v>26754</v>
      </c>
      <c r="M12" s="138">
        <v>27997</v>
      </c>
      <c r="N12" s="138">
        <v>28494</v>
      </c>
      <c r="O12" s="138">
        <v>28880</v>
      </c>
      <c r="P12" s="6">
        <v>28624</v>
      </c>
    </row>
    <row r="13" spans="1:16" ht="11.25" x14ac:dyDescent="0.2">
      <c r="A13" s="2" t="s">
        <v>8</v>
      </c>
      <c r="B13" s="6">
        <v>25566.48</v>
      </c>
      <c r="C13" s="6">
        <v>24979.68</v>
      </c>
      <c r="D13" s="6">
        <v>25197.84</v>
      </c>
      <c r="E13" s="6">
        <v>25532.639999999999</v>
      </c>
      <c r="F13" s="6">
        <v>24071.599999999999</v>
      </c>
      <c r="G13" s="6">
        <v>20839.699999999997</v>
      </c>
      <c r="H13" s="6">
        <v>18025.699999999997</v>
      </c>
      <c r="I13" s="6">
        <v>18215.399999999998</v>
      </c>
      <c r="J13" s="6">
        <v>18204.199999999997</v>
      </c>
      <c r="K13" s="6">
        <v>18209.8</v>
      </c>
      <c r="L13" s="138">
        <v>18732</v>
      </c>
      <c r="M13" s="138">
        <v>19597.899999999998</v>
      </c>
      <c r="N13" s="138">
        <v>19945.8</v>
      </c>
      <c r="O13" s="138">
        <v>20216</v>
      </c>
      <c r="P13" s="138">
        <f>P12*0.7</f>
        <v>20036.8</v>
      </c>
    </row>
    <row r="14" spans="1:16" ht="11.25" x14ac:dyDescent="0.2">
      <c r="A14" s="2" t="s">
        <v>3</v>
      </c>
      <c r="B14" s="6">
        <v>23990</v>
      </c>
      <c r="C14" s="6">
        <v>23395</v>
      </c>
      <c r="D14" s="6">
        <v>24133</v>
      </c>
      <c r="E14" s="6">
        <v>24883</v>
      </c>
      <c r="F14" s="6">
        <v>24051</v>
      </c>
      <c r="G14" s="6">
        <v>20046</v>
      </c>
      <c r="H14" s="6">
        <v>18011</v>
      </c>
      <c r="I14" s="6">
        <v>18201</v>
      </c>
      <c r="J14" s="6">
        <v>17777</v>
      </c>
      <c r="K14" s="6">
        <v>17971.583333333332</v>
      </c>
      <c r="L14" s="138">
        <v>18760</v>
      </c>
      <c r="M14" s="6">
        <v>19777.083333333332</v>
      </c>
      <c r="N14" s="6">
        <v>21062.75</v>
      </c>
      <c r="O14" s="6">
        <v>21603.999999999996</v>
      </c>
      <c r="P14" s="6">
        <f>Data!$C$14</f>
        <v>21505.083333333332</v>
      </c>
    </row>
    <row r="15" spans="1:16" ht="11.25" x14ac:dyDescent="0.2">
      <c r="A15" s="2" t="s">
        <v>4</v>
      </c>
      <c r="B15" s="7">
        <v>0.93833801133358996</v>
      </c>
      <c r="C15" s="7">
        <v>0.93656123697341198</v>
      </c>
      <c r="D15" s="7">
        <v>0.95774082222920698</v>
      </c>
      <c r="E15" s="7">
        <v>0.97455648926237159</v>
      </c>
      <c r="F15" s="7">
        <v>0.99914421974442913</v>
      </c>
      <c r="G15" s="7">
        <v>0.96191403906966044</v>
      </c>
      <c r="H15" s="7">
        <v>0.99918449768941031</v>
      </c>
      <c r="I15" s="7">
        <v>0.99920946012714529</v>
      </c>
      <c r="J15" s="7">
        <v>0.97653288801485383</v>
      </c>
      <c r="K15" s="7">
        <v>0.98691821619860365</v>
      </c>
      <c r="L15" s="139">
        <v>1.0014947683109119</v>
      </c>
      <c r="M15" s="139">
        <f>IF(M14/M13&gt;1,1,M14/M13)</f>
        <v>1</v>
      </c>
      <c r="N15" s="7">
        <v>1</v>
      </c>
      <c r="O15" s="7">
        <v>1</v>
      </c>
      <c r="P15" s="7">
        <f>IF(P14/P13&gt;1,1,P14/P13)</f>
        <v>1</v>
      </c>
    </row>
    <row r="16" spans="1:16" ht="11.25" x14ac:dyDescent="0.2">
      <c r="A16" s="2" t="s">
        <v>5</v>
      </c>
      <c r="B16" s="6">
        <v>1576.4799999999996</v>
      </c>
      <c r="C16" s="6">
        <v>1584.6800000000003</v>
      </c>
      <c r="D16" s="6">
        <v>1064.8400000000001</v>
      </c>
      <c r="E16" s="6">
        <v>649.63999999999942</v>
      </c>
      <c r="F16" s="6">
        <v>20.599999999998545</v>
      </c>
      <c r="G16" s="6">
        <v>793.69999999999709</v>
      </c>
      <c r="H16" s="6">
        <v>14.69999999999709</v>
      </c>
      <c r="I16" s="6">
        <v>14.399999999997817</v>
      </c>
      <c r="J16" s="6">
        <v>427.19999999999709</v>
      </c>
      <c r="K16" s="6">
        <v>238.21666666666715</v>
      </c>
      <c r="L16" s="138">
        <v>0</v>
      </c>
      <c r="M16" s="6">
        <f>IF(M13-M14&lt;0,0,M13-M14)</f>
        <v>0</v>
      </c>
      <c r="N16" s="6">
        <v>0</v>
      </c>
      <c r="O16" s="6">
        <v>0</v>
      </c>
      <c r="P16" s="6">
        <f>IF(P13-P14&lt;0,0,P13-P14)</f>
        <v>0</v>
      </c>
    </row>
    <row r="17" spans="1:16" ht="11.25" x14ac:dyDescent="0.2">
      <c r="A17" s="2" t="s">
        <v>6</v>
      </c>
      <c r="B17" s="7">
        <v>6.1661988666410067E-2</v>
      </c>
      <c r="C17" s="7">
        <v>6.3438763026588019E-2</v>
      </c>
      <c r="D17" s="7">
        <v>4.2259177770793056E-2</v>
      </c>
      <c r="E17" s="7">
        <v>2.5443510737628364E-2</v>
      </c>
      <c r="F17" s="7">
        <v>8.5578025557081982E-4</v>
      </c>
      <c r="G17" s="7">
        <v>3.808596093033955E-2</v>
      </c>
      <c r="H17" s="7">
        <v>8.1550231058971872E-4</v>
      </c>
      <c r="I17" s="7">
        <v>7.9053987285471737E-4</v>
      </c>
      <c r="J17" s="7">
        <v>2.346711198514613E-2</v>
      </c>
      <c r="K17" s="7">
        <v>1.3081783801396345E-2</v>
      </c>
      <c r="L17" s="139">
        <v>0</v>
      </c>
      <c r="M17" s="139">
        <f>M16/M13</f>
        <v>0</v>
      </c>
      <c r="N17" s="139">
        <v>0</v>
      </c>
      <c r="O17" s="139">
        <v>0</v>
      </c>
      <c r="P17" s="139">
        <f>P16/P13</f>
        <v>0</v>
      </c>
    </row>
    <row r="18" spans="1:16" ht="11.25" x14ac:dyDescent="0.2">
      <c r="B18" s="2"/>
      <c r="C18" s="2"/>
      <c r="D18" s="2"/>
      <c r="E18" s="2"/>
      <c r="F18" s="2"/>
      <c r="G18" s="2"/>
      <c r="H18" s="2"/>
      <c r="I18" s="2"/>
      <c r="J18" s="2"/>
      <c r="K18" s="2"/>
      <c r="L18" s="140"/>
      <c r="M18" s="140"/>
      <c r="N18" s="140"/>
      <c r="O18" s="140"/>
      <c r="P18" s="140"/>
    </row>
    <row r="19" spans="1:16" ht="11.25" x14ac:dyDescent="0.2">
      <c r="A19" s="4" t="s">
        <v>9</v>
      </c>
      <c r="B19" s="2"/>
      <c r="C19" s="2"/>
      <c r="D19" s="2"/>
      <c r="E19" s="2"/>
      <c r="F19" s="2"/>
      <c r="G19" s="2"/>
      <c r="H19" s="2"/>
      <c r="I19" s="2"/>
      <c r="J19" s="2"/>
      <c r="K19" s="2"/>
      <c r="L19" s="2"/>
    </row>
    <row r="20" spans="1:16" ht="11.25" x14ac:dyDescent="0.2">
      <c r="A20" s="2" t="s">
        <v>2</v>
      </c>
      <c r="B20" s="6">
        <v>1937398</v>
      </c>
      <c r="C20" s="6">
        <v>1937309</v>
      </c>
      <c r="D20" s="6">
        <v>2052221</v>
      </c>
      <c r="E20" s="6">
        <v>2195953</v>
      </c>
      <c r="F20" s="6">
        <v>2238648</v>
      </c>
      <c r="G20" s="6">
        <v>1873907</v>
      </c>
      <c r="H20" s="6">
        <v>1636969</v>
      </c>
      <c r="I20" s="6">
        <v>1706125</v>
      </c>
      <c r="J20" s="6">
        <v>1756687</v>
      </c>
      <c r="K20" s="6">
        <v>1775442</v>
      </c>
      <c r="L20" s="6">
        <v>1892254</v>
      </c>
      <c r="M20" s="6">
        <v>2052848</v>
      </c>
      <c r="N20" s="6">
        <v>2139129</v>
      </c>
      <c r="O20" s="6">
        <v>2210432</v>
      </c>
      <c r="P20" s="6">
        <v>2231075</v>
      </c>
    </row>
    <row r="21" spans="1:16" ht="11.25" x14ac:dyDescent="0.2">
      <c r="A21" s="2" t="s">
        <v>8</v>
      </c>
      <c r="B21" s="6">
        <v>1298056.6600000001</v>
      </c>
      <c r="C21" s="6">
        <v>1297997.03</v>
      </c>
      <c r="D21" s="6">
        <v>1374988.07</v>
      </c>
      <c r="E21" s="6">
        <v>1471288.51</v>
      </c>
      <c r="F21" s="6">
        <v>1432734.72</v>
      </c>
      <c r="G21" s="6">
        <v>1199300.48</v>
      </c>
      <c r="H21" s="6">
        <v>1047660.16</v>
      </c>
      <c r="I21" s="6">
        <v>1091920</v>
      </c>
      <c r="J21" s="6">
        <v>1124279.68</v>
      </c>
      <c r="K21" s="6">
        <v>1136282.8800000001</v>
      </c>
      <c r="L21" s="6">
        <v>1211042.56</v>
      </c>
      <c r="M21" s="6">
        <v>1313822.72</v>
      </c>
      <c r="N21" s="6">
        <v>1369042.56</v>
      </c>
      <c r="O21" s="6">
        <v>1414676.48</v>
      </c>
      <c r="P21" s="6">
        <f>P20*0.64</f>
        <v>1427888</v>
      </c>
    </row>
    <row r="22" spans="1:16" ht="11.25" x14ac:dyDescent="0.2">
      <c r="A22" s="2" t="s">
        <v>3</v>
      </c>
      <c r="B22" s="6">
        <v>1217251</v>
      </c>
      <c r="C22" s="6">
        <v>1212729</v>
      </c>
      <c r="D22" s="6">
        <v>1317777</v>
      </c>
      <c r="E22" s="6">
        <v>1426339</v>
      </c>
      <c r="F22" s="6">
        <v>1431955</v>
      </c>
      <c r="G22" s="6">
        <v>1166778</v>
      </c>
      <c r="H22" s="6">
        <v>1046872</v>
      </c>
      <c r="I22" s="6">
        <v>1090226</v>
      </c>
      <c r="J22" s="6">
        <v>1069388</v>
      </c>
      <c r="K22" s="6">
        <v>1103149.5453999999</v>
      </c>
      <c r="L22" s="6">
        <v>1183809.3533699997</v>
      </c>
      <c r="M22" s="6">
        <v>1297577.2553599996</v>
      </c>
      <c r="N22" s="6">
        <v>1404151.7276700002</v>
      </c>
      <c r="O22" s="6">
        <v>1458313.0420499998</v>
      </c>
      <c r="P22" s="6">
        <f>Data!$D$14</f>
        <v>1470993.3842300002</v>
      </c>
    </row>
    <row r="23" spans="1:16" ht="11.25" x14ac:dyDescent="0.2">
      <c r="A23" s="2" t="s">
        <v>4</v>
      </c>
      <c r="B23" s="7">
        <v>0.93774874203102954</v>
      </c>
      <c r="C23" s="7">
        <v>0.9343079929851611</v>
      </c>
      <c r="D23" s="7">
        <v>0.95839158808119695</v>
      </c>
      <c r="E23" s="7">
        <v>0.96944888123947903</v>
      </c>
      <c r="F23" s="7">
        <v>0.99945578201664576</v>
      </c>
      <c r="G23" s="7">
        <v>0.97288212542031172</v>
      </c>
      <c r="H23" s="7">
        <v>0.99924769497773014</v>
      </c>
      <c r="I23" s="7">
        <v>0.9984486042933548</v>
      </c>
      <c r="J23" s="7">
        <v>0.95117613439389037</v>
      </c>
      <c r="K23" s="7">
        <v>0.9708405933212686</v>
      </c>
      <c r="L23" s="7">
        <v>0.97751259325683781</v>
      </c>
      <c r="M23" s="7">
        <v>0.98763496444938903</v>
      </c>
      <c r="N23" s="7">
        <v>1</v>
      </c>
      <c r="O23" s="7">
        <v>1</v>
      </c>
      <c r="P23" s="7">
        <f>IF(P22/P21&gt;1,1,P22/P21)</f>
        <v>1</v>
      </c>
    </row>
    <row r="24" spans="1:16" ht="11.25" x14ac:dyDescent="0.2">
      <c r="A24" s="2" t="s">
        <v>5</v>
      </c>
      <c r="B24" s="6">
        <v>80805.660000000149</v>
      </c>
      <c r="C24" s="6">
        <v>85268.030000000028</v>
      </c>
      <c r="D24" s="6">
        <v>57211.070000000065</v>
      </c>
      <c r="E24" s="6">
        <v>44949.510000000009</v>
      </c>
      <c r="F24" s="6">
        <v>779.71999999997206</v>
      </c>
      <c r="G24" s="6">
        <v>32522.479999999981</v>
      </c>
      <c r="H24" s="6">
        <v>788.1600000000326</v>
      </c>
      <c r="I24" s="6">
        <v>1694</v>
      </c>
      <c r="J24" s="6">
        <v>54891.679999999935</v>
      </c>
      <c r="K24" s="6">
        <v>33133.334600000177</v>
      </c>
      <c r="L24" s="6">
        <v>27233.206630000379</v>
      </c>
      <c r="M24" s="6">
        <v>16245.464640000369</v>
      </c>
      <c r="N24" s="6">
        <v>0</v>
      </c>
      <c r="O24" s="6">
        <v>0</v>
      </c>
      <c r="P24" s="6">
        <f>IF(P21-P22&lt;0,0,P21-P22)</f>
        <v>0</v>
      </c>
    </row>
    <row r="25" spans="1:16" ht="11.25" x14ac:dyDescent="0.2">
      <c r="A25" s="2" t="s">
        <v>6</v>
      </c>
      <c r="B25" s="7">
        <v>6.2251257968970429E-2</v>
      </c>
      <c r="C25" s="7">
        <v>6.5692007014838877E-2</v>
      </c>
      <c r="D25" s="7">
        <v>4.1608411918803094E-2</v>
      </c>
      <c r="E25" s="7">
        <v>3.0551118760521013E-2</v>
      </c>
      <c r="F25" s="7">
        <v>5.4421798335421928E-4</v>
      </c>
      <c r="G25" s="7">
        <v>2.7117874579688304E-2</v>
      </c>
      <c r="H25" s="7">
        <v>7.5230502226984806E-4</v>
      </c>
      <c r="I25" s="7">
        <v>1.5513957066451754E-3</v>
      </c>
      <c r="J25" s="7">
        <v>4.8823865606109629E-2</v>
      </c>
      <c r="K25" s="7">
        <v>2.9159406678731421E-2</v>
      </c>
      <c r="L25" s="7">
        <v>2.2487406743162172E-2</v>
      </c>
      <c r="M25" s="7">
        <v>1.2365035550610946E-2</v>
      </c>
      <c r="N25" s="7">
        <v>0</v>
      </c>
      <c r="O25" s="7">
        <v>0</v>
      </c>
      <c r="P25" s="7">
        <f>P24/P21</f>
        <v>0</v>
      </c>
    </row>
  </sheetData>
  <phoneticPr fontId="0" type="noConversion"/>
  <printOptions horizontalCentered="1"/>
  <pageMargins left="0.5" right="0.5" top="0.75" bottom="0" header="0.5" footer="0.25"/>
  <pageSetup orientation="landscape" horizontalDpi="4294967293" verticalDpi="4294967293" r:id="rId1"/>
  <headerFooter alignWithMargins="0">
    <oddHeader>&amp;C&amp;"Arial,Bold"&amp;18Inside Construction Trends</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39997558519241921"/>
    <outlinePr summaryBelow="0" summaryRight="0"/>
    <pageSetUpPr autoPageBreaks="0"/>
  </sheetPr>
  <dimension ref="A1:P25"/>
  <sheetViews>
    <sheetView showOutlineSymbols="0" workbookViewId="0">
      <selection activeCell="P22" sqref="P22"/>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44</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1559</v>
      </c>
      <c r="C5" s="6">
        <v>1559</v>
      </c>
      <c r="D5" s="6">
        <v>1581</v>
      </c>
      <c r="E5" s="6">
        <v>1588</v>
      </c>
      <c r="F5" s="6">
        <v>1582</v>
      </c>
      <c r="G5" s="6">
        <v>1542</v>
      </c>
      <c r="H5" s="6">
        <v>1496</v>
      </c>
      <c r="I5" s="6">
        <v>1479</v>
      </c>
      <c r="J5" s="6">
        <v>1469</v>
      </c>
      <c r="K5" s="6">
        <v>1439</v>
      </c>
      <c r="L5" s="6">
        <v>1406</v>
      </c>
      <c r="M5" s="6">
        <v>1414</v>
      </c>
      <c r="N5" s="6">
        <v>1432</v>
      </c>
      <c r="O5" s="6">
        <v>1453</v>
      </c>
      <c r="P5" s="6">
        <v>1501</v>
      </c>
    </row>
    <row r="6" spans="1:16" ht="11.25" x14ac:dyDescent="0.2">
      <c r="A6" s="2" t="s">
        <v>3</v>
      </c>
      <c r="B6" s="6">
        <v>595</v>
      </c>
      <c r="C6" s="6">
        <v>581</v>
      </c>
      <c r="D6" s="6">
        <v>569</v>
      </c>
      <c r="E6" s="6">
        <v>578</v>
      </c>
      <c r="F6" s="6">
        <v>602</v>
      </c>
      <c r="G6" s="6">
        <v>551</v>
      </c>
      <c r="H6" s="6">
        <v>540</v>
      </c>
      <c r="I6" s="6">
        <v>567</v>
      </c>
      <c r="J6" s="6">
        <v>555</v>
      </c>
      <c r="K6" s="6">
        <v>575</v>
      </c>
      <c r="L6" s="6">
        <v>565</v>
      </c>
      <c r="M6" s="6">
        <v>584</v>
      </c>
      <c r="N6" s="6">
        <v>572</v>
      </c>
      <c r="O6" s="6">
        <v>578</v>
      </c>
      <c r="P6" s="6">
        <f>Data!$B$15</f>
        <v>580</v>
      </c>
    </row>
    <row r="7" spans="1:16" ht="11.25" x14ac:dyDescent="0.2">
      <c r="A7" s="2" t="s">
        <v>4</v>
      </c>
      <c r="B7" s="7">
        <v>0.38165490699166132</v>
      </c>
      <c r="C7" s="7">
        <v>0.37267479153303401</v>
      </c>
      <c r="D7" s="7">
        <v>0.35989879822896903</v>
      </c>
      <c r="E7" s="7">
        <v>0.36397984886649876</v>
      </c>
      <c r="F7" s="7">
        <v>0.38053097345132741</v>
      </c>
      <c r="G7" s="7">
        <v>0.35732814526588846</v>
      </c>
      <c r="H7" s="7">
        <v>0.36096256684491979</v>
      </c>
      <c r="I7" s="7">
        <v>0.38336713995943206</v>
      </c>
      <c r="J7" s="7">
        <v>0.37780803267528928</v>
      </c>
      <c r="K7" s="7">
        <v>0.39958304378040305</v>
      </c>
      <c r="L7" s="7">
        <v>0.4018492176386913</v>
      </c>
      <c r="M7" s="7">
        <v>0.41301272984441301</v>
      </c>
      <c r="N7" s="7">
        <v>0.3994413407821229</v>
      </c>
      <c r="O7" s="7">
        <v>0.3977976600137646</v>
      </c>
      <c r="P7" s="7">
        <f>IF(P6/P5&gt;1,1,P6/P5)</f>
        <v>0.38640906062624919</v>
      </c>
    </row>
    <row r="8" spans="1:16" ht="11.25" x14ac:dyDescent="0.2">
      <c r="A8" s="2" t="s">
        <v>5</v>
      </c>
      <c r="B8" s="6">
        <v>964</v>
      </c>
      <c r="C8" s="6">
        <v>978</v>
      </c>
      <c r="D8" s="6">
        <v>1012</v>
      </c>
      <c r="E8" s="6">
        <v>1010</v>
      </c>
      <c r="F8" s="6">
        <v>980</v>
      </c>
      <c r="G8" s="6">
        <v>991</v>
      </c>
      <c r="H8" s="6">
        <v>956</v>
      </c>
      <c r="I8" s="6">
        <v>912</v>
      </c>
      <c r="J8" s="6">
        <v>914</v>
      </c>
      <c r="K8" s="6">
        <v>864</v>
      </c>
      <c r="L8" s="6">
        <v>841</v>
      </c>
      <c r="M8" s="6">
        <v>830</v>
      </c>
      <c r="N8" s="6">
        <v>860</v>
      </c>
      <c r="O8" s="6">
        <v>875</v>
      </c>
      <c r="P8" s="6">
        <f>IF(P5-P6&lt;0,0,P5-P6)</f>
        <v>921</v>
      </c>
    </row>
    <row r="9" spans="1:16" ht="11.25" x14ac:dyDescent="0.2">
      <c r="A9" s="2" t="s">
        <v>6</v>
      </c>
      <c r="B9" s="7">
        <v>0.61834509300833873</v>
      </c>
      <c r="C9" s="7">
        <v>0.62732520846696604</v>
      </c>
      <c r="D9" s="7">
        <v>0.64010120177103103</v>
      </c>
      <c r="E9" s="7">
        <v>0.6360201511335013</v>
      </c>
      <c r="F9" s="7">
        <v>0.61946902654867253</v>
      </c>
      <c r="G9" s="7">
        <v>0.64267185473411159</v>
      </c>
      <c r="H9" s="7">
        <v>0.63903743315508021</v>
      </c>
      <c r="I9" s="7">
        <v>0.61663286004056794</v>
      </c>
      <c r="J9" s="7">
        <v>0.62219196732471072</v>
      </c>
      <c r="K9" s="7">
        <v>0.6004169562195969</v>
      </c>
      <c r="L9" s="7">
        <v>0.5981507823613087</v>
      </c>
      <c r="M9" s="7">
        <v>0.58698727015558694</v>
      </c>
      <c r="N9" s="7">
        <v>0.6005586592178771</v>
      </c>
      <c r="O9" s="7">
        <v>0.6022023399862354</v>
      </c>
      <c r="P9" s="7">
        <f>P8/P5</f>
        <v>0.61359093937375087</v>
      </c>
    </row>
    <row r="10" spans="1:16" ht="11.25" x14ac:dyDescent="0.2">
      <c r="B10" s="5"/>
      <c r="C10" s="5"/>
      <c r="D10" s="5"/>
      <c r="E10" s="5"/>
      <c r="F10" s="5"/>
      <c r="G10" s="5"/>
      <c r="H10" s="5"/>
      <c r="I10" s="5"/>
      <c r="J10" s="5"/>
      <c r="K10" s="5"/>
      <c r="L10" s="5"/>
      <c r="M10" s="5"/>
      <c r="N10" s="5"/>
      <c r="O10" s="5"/>
      <c r="P10" s="5"/>
    </row>
    <row r="11" spans="1:16" ht="11.25" x14ac:dyDescent="0.2">
      <c r="A11" s="4" t="s">
        <v>7</v>
      </c>
      <c r="B11" s="5"/>
      <c r="C11" s="5"/>
      <c r="D11" s="5"/>
      <c r="E11" s="5"/>
      <c r="F11" s="5"/>
      <c r="G11" s="5"/>
      <c r="H11" s="5"/>
      <c r="I11" s="5"/>
      <c r="J11" s="5"/>
      <c r="K11" s="5"/>
      <c r="L11" s="5"/>
      <c r="M11" s="5"/>
      <c r="N11" s="5"/>
      <c r="O11" s="5"/>
      <c r="P11" s="5"/>
    </row>
    <row r="12" spans="1:16" ht="11.25" x14ac:dyDescent="0.2">
      <c r="A12" s="2" t="s">
        <v>2</v>
      </c>
      <c r="B12" s="6">
        <v>15591</v>
      </c>
      <c r="C12" s="6">
        <v>15779</v>
      </c>
      <c r="D12" s="6">
        <v>16143</v>
      </c>
      <c r="E12" s="6">
        <v>16773</v>
      </c>
      <c r="F12" s="6">
        <v>16287</v>
      </c>
      <c r="G12" s="6">
        <v>13142</v>
      </c>
      <c r="H12" s="6">
        <v>12545</v>
      </c>
      <c r="I12" s="6">
        <v>13384</v>
      </c>
      <c r="J12" s="6">
        <v>14242</v>
      </c>
      <c r="K12" s="6">
        <v>14039</v>
      </c>
      <c r="L12" s="6">
        <v>13517</v>
      </c>
      <c r="M12" s="6">
        <v>14033</v>
      </c>
      <c r="N12" s="6">
        <v>14960</v>
      </c>
      <c r="O12" s="6">
        <v>16293</v>
      </c>
      <c r="P12" s="6">
        <v>16963</v>
      </c>
    </row>
    <row r="13" spans="1:16" ht="11.25" x14ac:dyDescent="0.2">
      <c r="A13" s="2" t="s">
        <v>8</v>
      </c>
      <c r="B13" s="6">
        <v>11225.52</v>
      </c>
      <c r="C13" s="6">
        <v>11360.88</v>
      </c>
      <c r="D13" s="6">
        <v>11622.96</v>
      </c>
      <c r="E13" s="6">
        <v>12076.56</v>
      </c>
      <c r="F13" s="6">
        <v>11400.9</v>
      </c>
      <c r="G13" s="6">
        <v>9199.4</v>
      </c>
      <c r="H13" s="6">
        <v>8781.5</v>
      </c>
      <c r="I13" s="6">
        <v>9368.7999999999993</v>
      </c>
      <c r="J13" s="6">
        <v>9969.4</v>
      </c>
      <c r="K13" s="6">
        <v>9827.2999999999993</v>
      </c>
      <c r="L13" s="6">
        <v>9461.9</v>
      </c>
      <c r="M13" s="6">
        <v>9823.0999999999985</v>
      </c>
      <c r="N13" s="6">
        <v>10472</v>
      </c>
      <c r="O13" s="6">
        <v>11405.099999999999</v>
      </c>
      <c r="P13" s="6">
        <f>P12*0.7</f>
        <v>11874.099999999999</v>
      </c>
    </row>
    <row r="14" spans="1:16" ht="11.25" x14ac:dyDescent="0.2">
      <c r="A14" s="2" t="s">
        <v>3</v>
      </c>
      <c r="B14" s="6">
        <v>6348</v>
      </c>
      <c r="C14" s="6">
        <v>6552</v>
      </c>
      <c r="D14" s="6">
        <v>6838</v>
      </c>
      <c r="E14" s="6">
        <v>7431</v>
      </c>
      <c r="F14" s="6">
        <v>7533</v>
      </c>
      <c r="G14" s="6">
        <v>5695</v>
      </c>
      <c r="H14" s="6">
        <v>5697</v>
      </c>
      <c r="I14" s="6">
        <v>6693</v>
      </c>
      <c r="J14" s="6">
        <v>6850</v>
      </c>
      <c r="K14" s="6">
        <v>7058.25</v>
      </c>
      <c r="L14" s="6">
        <v>6220.083333333333</v>
      </c>
      <c r="M14" s="6">
        <v>6692.916666666667</v>
      </c>
      <c r="N14" s="6">
        <v>7415.1666666666661</v>
      </c>
      <c r="O14" s="6">
        <v>8107.2500000000009</v>
      </c>
      <c r="P14" s="6">
        <f>Data!$C$15</f>
        <v>7784.5000000000009</v>
      </c>
    </row>
    <row r="15" spans="1:16" ht="11.25" x14ac:dyDescent="0.2">
      <c r="A15" s="2" t="s">
        <v>4</v>
      </c>
      <c r="B15" s="7">
        <v>0.56549718854894915</v>
      </c>
      <c r="C15" s="7">
        <v>0.5767158882058433</v>
      </c>
      <c r="D15" s="7">
        <v>0.58831829413505687</v>
      </c>
      <c r="E15" s="7">
        <v>0.61532423140364478</v>
      </c>
      <c r="F15" s="7">
        <v>0.66073731021235171</v>
      </c>
      <c r="G15" s="7">
        <v>0.61906211274648348</v>
      </c>
      <c r="H15" s="7">
        <v>0.64875021351705286</v>
      </c>
      <c r="I15" s="7">
        <v>0.71439245154128606</v>
      </c>
      <c r="J15" s="7">
        <v>0.68710253375328512</v>
      </c>
      <c r="K15" s="7">
        <v>0.71822881157591612</v>
      </c>
      <c r="L15" s="7">
        <v>0.65738206209464622</v>
      </c>
      <c r="M15" s="7">
        <v>0.68134465358865004</v>
      </c>
      <c r="N15" s="7">
        <v>0.70809460147695436</v>
      </c>
      <c r="O15" s="7">
        <v>0.710844271422434</v>
      </c>
      <c r="P15" s="7">
        <f>IF(P14/P13&gt;1,1,P14/P13)</f>
        <v>0.6555865286632252</v>
      </c>
    </row>
    <row r="16" spans="1:16" ht="11.25" x14ac:dyDescent="0.2">
      <c r="A16" s="2" t="s">
        <v>5</v>
      </c>
      <c r="B16" s="6">
        <v>4877.5200000000004</v>
      </c>
      <c r="C16" s="6">
        <v>4808.8799999999992</v>
      </c>
      <c r="D16" s="6">
        <v>4784.9599999999991</v>
      </c>
      <c r="E16" s="6">
        <v>4645.5599999999995</v>
      </c>
      <c r="F16" s="6">
        <v>3867.8999999999996</v>
      </c>
      <c r="G16" s="6">
        <v>3504.3999999999996</v>
      </c>
      <c r="H16" s="6">
        <v>3084.5</v>
      </c>
      <c r="I16" s="6">
        <v>2675.7999999999993</v>
      </c>
      <c r="J16" s="6">
        <v>3119.3999999999996</v>
      </c>
      <c r="K16" s="6">
        <v>2769.0499999999993</v>
      </c>
      <c r="L16" s="6">
        <v>3241.8166666666666</v>
      </c>
      <c r="M16" s="6">
        <v>3130.1833333333316</v>
      </c>
      <c r="N16" s="6">
        <v>3056.8333333333339</v>
      </c>
      <c r="O16" s="6">
        <v>3297.8499999999976</v>
      </c>
      <c r="P16" s="6">
        <f>IF(P13-P14&lt;0,0,P13-P14)</f>
        <v>4089.5999999999976</v>
      </c>
    </row>
    <row r="17" spans="1:16" ht="11.25" x14ac:dyDescent="0.2">
      <c r="A17" s="2" t="s">
        <v>6</v>
      </c>
      <c r="B17" s="7">
        <v>0.43450281145105085</v>
      </c>
      <c r="C17" s="7">
        <v>0.42328411179415676</v>
      </c>
      <c r="D17" s="7">
        <v>0.41168170586494313</v>
      </c>
      <c r="E17" s="7">
        <v>0.38467576859635522</v>
      </c>
      <c r="F17" s="7">
        <v>0.33926268978764834</v>
      </c>
      <c r="G17" s="7">
        <v>0.38093788725351652</v>
      </c>
      <c r="H17" s="7">
        <v>0.35124978648294708</v>
      </c>
      <c r="I17" s="7">
        <v>0.285607548458714</v>
      </c>
      <c r="J17" s="7">
        <v>0.31289746624671494</v>
      </c>
      <c r="K17" s="7">
        <v>0.28177118842408388</v>
      </c>
      <c r="L17" s="7">
        <v>0.34261793790535378</v>
      </c>
      <c r="M17" s="7">
        <v>0.31865534641134996</v>
      </c>
      <c r="N17" s="7">
        <v>0.29190539852304564</v>
      </c>
      <c r="O17" s="7">
        <v>0.289155728577566</v>
      </c>
      <c r="P17" s="7">
        <f>P16/P13</f>
        <v>0.34441347133677486</v>
      </c>
    </row>
    <row r="18" spans="1:16" ht="11.25" x14ac:dyDescent="0.2">
      <c r="B18" s="5"/>
      <c r="C18" s="5"/>
      <c r="D18" s="5"/>
      <c r="E18" s="5"/>
      <c r="F18" s="5"/>
      <c r="G18" s="5"/>
      <c r="H18" s="5"/>
      <c r="I18" s="5"/>
      <c r="J18" s="5"/>
      <c r="K18" s="5"/>
      <c r="L18" s="5"/>
      <c r="M18" s="5"/>
      <c r="N18" s="5"/>
      <c r="O18" s="5"/>
      <c r="P18" s="5"/>
    </row>
    <row r="19" spans="1:16" ht="11.25" x14ac:dyDescent="0.2">
      <c r="A19" s="4" t="s">
        <v>9</v>
      </c>
      <c r="B19" s="5"/>
      <c r="C19" s="5"/>
      <c r="D19" s="5"/>
      <c r="E19" s="5"/>
      <c r="F19" s="5"/>
      <c r="G19" s="5"/>
      <c r="H19" s="5"/>
      <c r="I19" s="5"/>
      <c r="J19" s="5"/>
      <c r="K19" s="5"/>
      <c r="L19" s="5"/>
      <c r="M19" s="5"/>
      <c r="N19" s="5"/>
      <c r="O19" s="5"/>
      <c r="P19" s="5"/>
    </row>
    <row r="20" spans="1:16" ht="11.25" x14ac:dyDescent="0.2">
      <c r="A20" s="2" t="s">
        <v>2</v>
      </c>
      <c r="B20" s="6">
        <v>661942</v>
      </c>
      <c r="C20" s="6">
        <v>699106</v>
      </c>
      <c r="D20" s="6">
        <v>719686</v>
      </c>
      <c r="E20" s="6">
        <v>794198</v>
      </c>
      <c r="F20" s="6">
        <v>825175</v>
      </c>
      <c r="G20" s="6">
        <v>645085</v>
      </c>
      <c r="H20" s="6">
        <v>649184</v>
      </c>
      <c r="I20" s="6">
        <v>713291</v>
      </c>
      <c r="J20" s="6">
        <v>810639</v>
      </c>
      <c r="K20" s="6">
        <v>794302</v>
      </c>
      <c r="L20" s="6">
        <v>727775</v>
      </c>
      <c r="M20" s="6">
        <v>770225</v>
      </c>
      <c r="N20" s="6">
        <v>827288</v>
      </c>
      <c r="O20" s="6">
        <v>957988</v>
      </c>
      <c r="P20" s="6">
        <v>1001473</v>
      </c>
    </row>
    <row r="21" spans="1:16" ht="11.25" x14ac:dyDescent="0.2">
      <c r="A21" s="2" t="s">
        <v>8</v>
      </c>
      <c r="B21" s="6">
        <v>443501.14</v>
      </c>
      <c r="C21" s="6">
        <v>468401.02</v>
      </c>
      <c r="D21" s="6">
        <v>482189.62000000005</v>
      </c>
      <c r="E21" s="6">
        <v>532112.66</v>
      </c>
      <c r="F21" s="6">
        <v>528112</v>
      </c>
      <c r="G21" s="6">
        <v>412854.4</v>
      </c>
      <c r="H21" s="6">
        <v>415477.76000000001</v>
      </c>
      <c r="I21" s="6">
        <v>456506.24</v>
      </c>
      <c r="J21" s="6">
        <v>518808.96</v>
      </c>
      <c r="K21" s="6">
        <v>508353.28000000003</v>
      </c>
      <c r="L21" s="6">
        <v>465776</v>
      </c>
      <c r="M21" s="6">
        <v>492944</v>
      </c>
      <c r="N21" s="6">
        <v>529464.32000000007</v>
      </c>
      <c r="O21" s="6">
        <v>613112.32000000007</v>
      </c>
      <c r="P21" s="6">
        <f>P20*0.64</f>
        <v>640942.72</v>
      </c>
    </row>
    <row r="22" spans="1:16" ht="11.25" x14ac:dyDescent="0.2">
      <c r="A22" s="2" t="s">
        <v>3</v>
      </c>
      <c r="B22" s="6">
        <v>298308</v>
      </c>
      <c r="C22" s="6">
        <v>314091</v>
      </c>
      <c r="D22" s="6">
        <v>345286</v>
      </c>
      <c r="E22" s="6">
        <v>384901</v>
      </c>
      <c r="F22" s="6">
        <v>419523</v>
      </c>
      <c r="G22" s="6">
        <v>307414</v>
      </c>
      <c r="H22" s="6">
        <v>324981</v>
      </c>
      <c r="I22" s="6">
        <v>405365</v>
      </c>
      <c r="J22" s="6">
        <v>447031</v>
      </c>
      <c r="K22" s="6">
        <v>433929.23966000002</v>
      </c>
      <c r="L22" s="6">
        <v>345288.94512999989</v>
      </c>
      <c r="M22" s="6">
        <v>376854.16409999994</v>
      </c>
      <c r="N22" s="6">
        <v>402544.09922999993</v>
      </c>
      <c r="O22" s="6">
        <v>465189.57154999994</v>
      </c>
      <c r="P22" s="6">
        <f>Data!$D$15</f>
        <v>447846.17718999996</v>
      </c>
    </row>
    <row r="23" spans="1:16" ht="11.25" x14ac:dyDescent="0.2">
      <c r="A23" s="2" t="s">
        <v>4</v>
      </c>
      <c r="B23" s="7">
        <v>0.67262059348934256</v>
      </c>
      <c r="C23" s="7">
        <v>0.67056002568055895</v>
      </c>
      <c r="D23" s="7">
        <v>0.71607928847576596</v>
      </c>
      <c r="E23" s="7">
        <v>0.72334493977271652</v>
      </c>
      <c r="F23" s="7">
        <v>0.79438263095706974</v>
      </c>
      <c r="G23" s="7">
        <v>0.7446063309486346</v>
      </c>
      <c r="H23" s="7">
        <v>0.78218627153472664</v>
      </c>
      <c r="I23" s="7">
        <v>0.88797252804255211</v>
      </c>
      <c r="J23" s="7">
        <v>0.86164857291593422</v>
      </c>
      <c r="K23" s="7">
        <v>0.85359779651662715</v>
      </c>
      <c r="L23" s="7">
        <v>0.741319744104462</v>
      </c>
      <c r="M23" s="7">
        <v>0.76449690857379327</v>
      </c>
      <c r="N23" s="7">
        <v>0.760285601926868</v>
      </c>
      <c r="O23" s="7">
        <v>0.75873466634955222</v>
      </c>
      <c r="P23" s="7">
        <f>IF(P22/P21&gt;1,1,P22/P21)</f>
        <v>0.69873042194784574</v>
      </c>
    </row>
    <row r="24" spans="1:16" ht="11.25" x14ac:dyDescent="0.2">
      <c r="A24" s="2" t="s">
        <v>5</v>
      </c>
      <c r="B24" s="6">
        <v>145193.14000000001</v>
      </c>
      <c r="C24" s="6">
        <v>154310.02000000002</v>
      </c>
      <c r="D24" s="6">
        <v>136903.62000000005</v>
      </c>
      <c r="E24" s="6">
        <v>147211.66000000003</v>
      </c>
      <c r="F24" s="6">
        <v>108589</v>
      </c>
      <c r="G24" s="6">
        <v>105440.40000000002</v>
      </c>
      <c r="H24" s="6">
        <v>90496.760000000009</v>
      </c>
      <c r="I24" s="6">
        <v>51141.239999999991</v>
      </c>
      <c r="J24" s="6">
        <v>71777.960000000021</v>
      </c>
      <c r="K24" s="6">
        <v>74424.040340000007</v>
      </c>
      <c r="L24" s="6">
        <v>120487.05487000011</v>
      </c>
      <c r="M24" s="6">
        <v>116089.83590000006</v>
      </c>
      <c r="N24" s="6">
        <v>126920.22077000013</v>
      </c>
      <c r="O24" s="6">
        <v>147922.74845000013</v>
      </c>
      <c r="P24" s="6">
        <f>IF(P21-P22&lt;0,0,P21-P22)</f>
        <v>193096.54281000001</v>
      </c>
    </row>
    <row r="25" spans="1:16" ht="11.25" x14ac:dyDescent="0.2">
      <c r="A25" s="2" t="s">
        <v>6</v>
      </c>
      <c r="B25" s="7">
        <v>0.32737940651065744</v>
      </c>
      <c r="C25" s="7">
        <v>0.32943997431944111</v>
      </c>
      <c r="D25" s="7">
        <v>0.28392071152423404</v>
      </c>
      <c r="E25" s="7">
        <v>0.27665506022728348</v>
      </c>
      <c r="F25" s="7">
        <v>0.20561736904293029</v>
      </c>
      <c r="G25" s="7">
        <v>0.25539366905136535</v>
      </c>
      <c r="H25" s="7">
        <v>0.21781372846527333</v>
      </c>
      <c r="I25" s="7">
        <v>0.11202747195744793</v>
      </c>
      <c r="J25" s="7">
        <v>0.13835142708406581</v>
      </c>
      <c r="K25" s="7">
        <v>0.14640220348337282</v>
      </c>
      <c r="L25" s="7">
        <v>0.258680255895538</v>
      </c>
      <c r="M25" s="7">
        <v>0.23550309142620676</v>
      </c>
      <c r="N25" s="7">
        <v>0.23971439807313194</v>
      </c>
      <c r="O25" s="7">
        <v>0.24126533365044778</v>
      </c>
      <c r="P25" s="7">
        <f>P24/P21</f>
        <v>0.30126957805215421</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45</v>
      </c>
    </row>
    <row r="2" spans="1:16" ht="11.25" x14ac:dyDescent="0.2">
      <c r="B2" s="16">
        <v>2004</v>
      </c>
      <c r="C2" s="16">
        <v>2005</v>
      </c>
      <c r="D2" s="16">
        <v>2006</v>
      </c>
      <c r="E2" s="16">
        <v>2007</v>
      </c>
      <c r="F2" s="16">
        <v>2008</v>
      </c>
      <c r="G2" s="16">
        <v>2009</v>
      </c>
      <c r="H2" s="24">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836</v>
      </c>
      <c r="C5" s="6">
        <v>827</v>
      </c>
      <c r="D5" s="6">
        <v>837</v>
      </c>
      <c r="E5" s="6">
        <v>836</v>
      </c>
      <c r="F5" s="6">
        <v>830</v>
      </c>
      <c r="G5" s="6">
        <v>834</v>
      </c>
      <c r="H5" s="6">
        <v>827</v>
      </c>
      <c r="I5" s="6">
        <v>816</v>
      </c>
      <c r="J5" s="6">
        <v>833</v>
      </c>
      <c r="K5" s="6">
        <v>862</v>
      </c>
      <c r="L5" s="6">
        <v>884</v>
      </c>
      <c r="M5" s="6">
        <v>887</v>
      </c>
      <c r="N5" s="6">
        <v>903</v>
      </c>
      <c r="O5" s="6">
        <v>906</v>
      </c>
      <c r="P5" s="6">
        <v>916</v>
      </c>
    </row>
    <row r="6" spans="1:16" ht="11.25" x14ac:dyDescent="0.2">
      <c r="A6" s="2" t="s">
        <v>3</v>
      </c>
      <c r="B6" s="6">
        <v>164</v>
      </c>
      <c r="C6" s="6">
        <v>157</v>
      </c>
      <c r="D6" s="6">
        <v>160</v>
      </c>
      <c r="E6" s="6">
        <v>161</v>
      </c>
      <c r="F6" s="6">
        <v>154</v>
      </c>
      <c r="G6" s="6">
        <v>151</v>
      </c>
      <c r="H6" s="6">
        <v>139</v>
      </c>
      <c r="I6" s="6">
        <v>131</v>
      </c>
      <c r="J6" s="6">
        <v>137</v>
      </c>
      <c r="K6" s="6">
        <v>138</v>
      </c>
      <c r="L6" s="6">
        <v>146</v>
      </c>
      <c r="M6" s="6">
        <v>156</v>
      </c>
      <c r="N6" s="6">
        <v>166</v>
      </c>
      <c r="O6" s="6">
        <v>171</v>
      </c>
      <c r="P6" s="6">
        <f>Data!$B$16</f>
        <v>170</v>
      </c>
    </row>
    <row r="7" spans="1:16" ht="11.25" x14ac:dyDescent="0.2">
      <c r="A7" s="2" t="s">
        <v>4</v>
      </c>
      <c r="B7" s="7">
        <v>0.19617224880382775</v>
      </c>
      <c r="C7" s="7">
        <v>0.18984280532043532</v>
      </c>
      <c r="D7" s="7">
        <v>0.1911589008363202</v>
      </c>
      <c r="E7" s="7">
        <v>0.19258373205741627</v>
      </c>
      <c r="F7" s="7">
        <v>0.1855421686746988</v>
      </c>
      <c r="G7" s="7">
        <v>0.18105515587529977</v>
      </c>
      <c r="H7" s="7">
        <v>0.16807738814993953</v>
      </c>
      <c r="I7" s="7">
        <v>0.16053921568627452</v>
      </c>
      <c r="J7" s="7">
        <v>0.1644657863145258</v>
      </c>
      <c r="K7" s="7">
        <v>0.16009280742459397</v>
      </c>
      <c r="L7" s="7">
        <v>0.16515837104072398</v>
      </c>
      <c r="M7" s="7">
        <v>0.17587373167981962</v>
      </c>
      <c r="N7" s="7">
        <v>0.18383167220376523</v>
      </c>
      <c r="O7" s="7">
        <v>0.18874172185430463</v>
      </c>
      <c r="P7" s="7">
        <f>IF(P6/P5&gt;1,1,P6/P5)</f>
        <v>0.18558951965065501</v>
      </c>
    </row>
    <row r="8" spans="1:16" ht="11.25" x14ac:dyDescent="0.2">
      <c r="A8" s="2" t="s">
        <v>5</v>
      </c>
      <c r="B8" s="6">
        <v>672</v>
      </c>
      <c r="C8" s="6">
        <v>670</v>
      </c>
      <c r="D8" s="6">
        <v>677</v>
      </c>
      <c r="E8" s="6">
        <v>675</v>
      </c>
      <c r="F8" s="6">
        <v>676</v>
      </c>
      <c r="G8" s="6">
        <v>683</v>
      </c>
      <c r="H8" s="6">
        <v>688</v>
      </c>
      <c r="I8" s="6">
        <v>685</v>
      </c>
      <c r="J8" s="6">
        <v>696</v>
      </c>
      <c r="K8" s="6">
        <v>724</v>
      </c>
      <c r="L8" s="6">
        <v>738</v>
      </c>
      <c r="M8" s="6">
        <v>731</v>
      </c>
      <c r="N8" s="6">
        <v>737</v>
      </c>
      <c r="O8" s="6">
        <v>735</v>
      </c>
      <c r="P8" s="6">
        <f>IF(P5-P6&lt;0,0,P5-P6)</f>
        <v>746</v>
      </c>
    </row>
    <row r="9" spans="1:16" ht="11.25" x14ac:dyDescent="0.2">
      <c r="A9" s="2" t="s">
        <v>6</v>
      </c>
      <c r="B9" s="7">
        <v>0.80382775119617222</v>
      </c>
      <c r="C9" s="7">
        <v>0.81015719467956471</v>
      </c>
      <c r="D9" s="7">
        <v>0.80884109916367986</v>
      </c>
      <c r="E9" s="7">
        <v>0.8074162679425837</v>
      </c>
      <c r="F9" s="7">
        <v>0.81445783132530125</v>
      </c>
      <c r="G9" s="7">
        <v>0.81894484412470026</v>
      </c>
      <c r="H9" s="7">
        <v>0.83192261185006044</v>
      </c>
      <c r="I9" s="7">
        <v>0.83946078431372551</v>
      </c>
      <c r="J9" s="7">
        <v>0.8355342136854742</v>
      </c>
      <c r="K9" s="7">
        <v>0.83990719257540603</v>
      </c>
      <c r="L9" s="7">
        <v>0.83484162895927605</v>
      </c>
      <c r="M9" s="7">
        <v>0.82412626832018043</v>
      </c>
      <c r="N9" s="7">
        <v>0.81616832779623483</v>
      </c>
      <c r="O9" s="7">
        <v>0.8112582781456954</v>
      </c>
      <c r="P9" s="7">
        <f>P8/P5</f>
        <v>0.81441048034934493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7973</v>
      </c>
      <c r="C12" s="6">
        <v>8316</v>
      </c>
      <c r="D12" s="6">
        <v>9145</v>
      </c>
      <c r="E12" s="6">
        <v>8758</v>
      </c>
      <c r="F12" s="6">
        <v>8803</v>
      </c>
      <c r="G12" s="6">
        <v>7854</v>
      </c>
      <c r="H12" s="6">
        <v>7579</v>
      </c>
      <c r="I12" s="6">
        <v>7396</v>
      </c>
      <c r="J12" s="6">
        <v>7969</v>
      </c>
      <c r="K12" s="6">
        <v>8819</v>
      </c>
      <c r="L12" s="6">
        <v>9898</v>
      </c>
      <c r="M12" s="6">
        <v>9839</v>
      </c>
      <c r="N12" s="6">
        <v>9935</v>
      </c>
      <c r="O12" s="6">
        <v>10081</v>
      </c>
      <c r="P12" s="6">
        <v>10466</v>
      </c>
    </row>
    <row r="13" spans="1:16" ht="11.25" x14ac:dyDescent="0.2">
      <c r="A13" s="2" t="s">
        <v>8</v>
      </c>
      <c r="B13" s="6">
        <v>5740.5599999999995</v>
      </c>
      <c r="C13" s="6">
        <v>5987.5199999999995</v>
      </c>
      <c r="D13" s="6">
        <v>6584.4</v>
      </c>
      <c r="E13" s="6">
        <v>6305.76</v>
      </c>
      <c r="F13" s="6">
        <v>6162.0999999999995</v>
      </c>
      <c r="G13" s="6">
        <v>5497.7999999999993</v>
      </c>
      <c r="H13" s="6">
        <v>5305.2999999999993</v>
      </c>
      <c r="I13" s="6">
        <v>5177.2</v>
      </c>
      <c r="J13" s="6">
        <v>5578.2999999999993</v>
      </c>
      <c r="K13" s="6">
        <v>6173.2999999999993</v>
      </c>
      <c r="L13" s="6">
        <v>6928.5999999999995</v>
      </c>
      <c r="M13" s="6">
        <v>6887.2999999999993</v>
      </c>
      <c r="N13" s="6">
        <v>6954.5</v>
      </c>
      <c r="O13" s="6">
        <v>7056.7</v>
      </c>
      <c r="P13" s="6">
        <f>P12*0.7</f>
        <v>7326.2</v>
      </c>
    </row>
    <row r="14" spans="1:16" ht="11.25" x14ac:dyDescent="0.2">
      <c r="A14" s="2" t="s">
        <v>3</v>
      </c>
      <c r="B14" s="6">
        <v>2237</v>
      </c>
      <c r="C14" s="6">
        <v>2356</v>
      </c>
      <c r="D14" s="6">
        <v>2279</v>
      </c>
      <c r="E14" s="6">
        <v>2371</v>
      </c>
      <c r="F14" s="6">
        <v>2723</v>
      </c>
      <c r="G14" s="6">
        <v>2254</v>
      </c>
      <c r="H14" s="6">
        <v>2165</v>
      </c>
      <c r="I14" s="6">
        <v>2423</v>
      </c>
      <c r="J14" s="6">
        <v>2582</v>
      </c>
      <c r="K14" s="6">
        <v>2732.8333333333335</v>
      </c>
      <c r="L14" s="6">
        <v>3180.0833333333335</v>
      </c>
      <c r="M14" s="6">
        <v>3091.25</v>
      </c>
      <c r="N14" s="6">
        <v>3372</v>
      </c>
      <c r="O14" s="6">
        <v>3244.7499999999995</v>
      </c>
      <c r="P14" s="6">
        <f>Data!$C$16</f>
        <v>3364.416666666667</v>
      </c>
    </row>
    <row r="15" spans="1:16" ht="11.25" x14ac:dyDescent="0.2">
      <c r="A15" s="2" t="s">
        <v>4</v>
      </c>
      <c r="B15" s="7">
        <v>0.38968323647867109</v>
      </c>
      <c r="C15" s="7">
        <v>0.39348511570733796</v>
      </c>
      <c r="D15" s="7">
        <v>0.34612113480347489</v>
      </c>
      <c r="E15" s="7">
        <v>0.37600542995610359</v>
      </c>
      <c r="F15" s="7">
        <v>0.44189480858798141</v>
      </c>
      <c r="G15" s="7">
        <v>0.40998217468805709</v>
      </c>
      <c r="H15" s="7">
        <v>0.4080824835541817</v>
      </c>
      <c r="I15" s="7">
        <v>0.46801359808390636</v>
      </c>
      <c r="J15" s="7">
        <v>0.4628650305648675</v>
      </c>
      <c r="K15" s="7">
        <v>0.44268597562621836</v>
      </c>
      <c r="L15" s="7">
        <v>0.45897920695859679</v>
      </c>
      <c r="M15" s="7">
        <v>0.44883335995237617</v>
      </c>
      <c r="N15" s="7">
        <v>0.4848659141563017</v>
      </c>
      <c r="O15" s="7">
        <v>0.45981124321566735</v>
      </c>
      <c r="P15" s="7">
        <f>IF(P14/P13&gt;1,1,P14/P13)</f>
        <v>0.45923079723003291</v>
      </c>
    </row>
    <row r="16" spans="1:16" ht="11.25" x14ac:dyDescent="0.2">
      <c r="A16" s="2" t="s">
        <v>5</v>
      </c>
      <c r="B16" s="6">
        <v>3503.5599999999995</v>
      </c>
      <c r="C16" s="6">
        <v>3631.5199999999995</v>
      </c>
      <c r="D16" s="6">
        <v>4305.3999999999996</v>
      </c>
      <c r="E16" s="6">
        <v>3934.76</v>
      </c>
      <c r="F16" s="6">
        <v>3439.0999999999995</v>
      </c>
      <c r="G16" s="6">
        <v>3243.7999999999993</v>
      </c>
      <c r="H16" s="6">
        <v>3140.2999999999993</v>
      </c>
      <c r="I16" s="6">
        <v>2754.2</v>
      </c>
      <c r="J16" s="6">
        <v>2996.2999999999993</v>
      </c>
      <c r="K16" s="6">
        <v>3440.4666666666658</v>
      </c>
      <c r="L16" s="6">
        <v>3748.516666666666</v>
      </c>
      <c r="M16" s="6">
        <v>3796.0499999999993</v>
      </c>
      <c r="N16" s="6">
        <v>3582.5</v>
      </c>
      <c r="O16" s="6">
        <v>3811.9500000000003</v>
      </c>
      <c r="P16" s="6">
        <f>IF(P13-P14&lt;0,0,P13-P14)</f>
        <v>3961.7833333333328</v>
      </c>
    </row>
    <row r="17" spans="1:16" ht="11.25" x14ac:dyDescent="0.2">
      <c r="A17" s="2" t="s">
        <v>6</v>
      </c>
      <c r="B17" s="7">
        <v>0.61031676352132891</v>
      </c>
      <c r="C17" s="7">
        <v>0.60651488429266209</v>
      </c>
      <c r="D17" s="7">
        <v>0.65387886519652505</v>
      </c>
      <c r="E17" s="7">
        <v>0.62399457004389636</v>
      </c>
      <c r="F17" s="7">
        <v>0.55810519141201864</v>
      </c>
      <c r="G17" s="7">
        <v>0.59001782531194291</v>
      </c>
      <c r="H17" s="7">
        <v>0.59191751644581825</v>
      </c>
      <c r="I17" s="7">
        <v>0.53198640191609359</v>
      </c>
      <c r="J17" s="7">
        <v>0.5371349694351325</v>
      </c>
      <c r="K17" s="7">
        <v>0.55731402437378164</v>
      </c>
      <c r="L17" s="7">
        <v>0.54102079304140316</v>
      </c>
      <c r="M17" s="7">
        <v>0.55116664004762383</v>
      </c>
      <c r="N17" s="7">
        <v>0.51513408584369835</v>
      </c>
      <c r="O17" s="7">
        <v>0.54018875678433265</v>
      </c>
      <c r="P17" s="7">
        <f>P16/P13</f>
        <v>0.54076920276996709</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317195</v>
      </c>
      <c r="C20" s="6">
        <v>342815</v>
      </c>
      <c r="D20" s="6">
        <v>417096</v>
      </c>
      <c r="E20" s="6">
        <v>401728</v>
      </c>
      <c r="F20" s="6">
        <v>432808</v>
      </c>
      <c r="G20" s="6">
        <v>381232</v>
      </c>
      <c r="H20" s="6">
        <v>373083</v>
      </c>
      <c r="I20" s="6">
        <v>363630</v>
      </c>
      <c r="J20" s="6">
        <v>409701</v>
      </c>
      <c r="K20" s="6">
        <v>471018</v>
      </c>
      <c r="L20" s="6">
        <v>552521</v>
      </c>
      <c r="M20" s="6">
        <v>564523</v>
      </c>
      <c r="N20" s="6">
        <v>583362</v>
      </c>
      <c r="O20" s="6">
        <v>589651</v>
      </c>
      <c r="P20" s="6">
        <v>645085</v>
      </c>
    </row>
    <row r="21" spans="1:16" ht="11.25" x14ac:dyDescent="0.2">
      <c r="A21" s="2" t="s">
        <v>8</v>
      </c>
      <c r="B21" s="6">
        <v>212520.65000000002</v>
      </c>
      <c r="C21" s="6">
        <v>229686.05000000002</v>
      </c>
      <c r="D21" s="6">
        <v>279454.32</v>
      </c>
      <c r="E21" s="6">
        <v>269157.76000000001</v>
      </c>
      <c r="F21" s="6">
        <v>276997.12</v>
      </c>
      <c r="G21" s="6">
        <v>243988.48000000001</v>
      </c>
      <c r="H21" s="6">
        <v>238773.12</v>
      </c>
      <c r="I21" s="6">
        <v>232723.20000000001</v>
      </c>
      <c r="J21" s="6">
        <v>262208.64000000001</v>
      </c>
      <c r="K21" s="6">
        <v>301451.52000000002</v>
      </c>
      <c r="L21" s="6">
        <v>353613.44</v>
      </c>
      <c r="M21" s="6">
        <v>361294.72000000003</v>
      </c>
      <c r="N21" s="6">
        <v>373351.67999999999</v>
      </c>
      <c r="O21" s="6">
        <v>377376.64</v>
      </c>
      <c r="P21" s="6">
        <f>P20*0.64</f>
        <v>412854.4</v>
      </c>
    </row>
    <row r="22" spans="1:16" ht="11.25" x14ac:dyDescent="0.2">
      <c r="A22" s="2" t="s">
        <v>3</v>
      </c>
      <c r="B22" s="6">
        <v>96588</v>
      </c>
      <c r="C22" s="6">
        <v>102339</v>
      </c>
      <c r="D22" s="6">
        <v>100490</v>
      </c>
      <c r="E22" s="6">
        <v>110267</v>
      </c>
      <c r="F22" s="6">
        <v>140177</v>
      </c>
      <c r="G22" s="6">
        <v>107808</v>
      </c>
      <c r="H22" s="6">
        <v>97850</v>
      </c>
      <c r="I22" s="6">
        <v>99954</v>
      </c>
      <c r="J22" s="6">
        <v>115378</v>
      </c>
      <c r="K22" s="6">
        <v>127304.29663</v>
      </c>
      <c r="L22" s="6">
        <v>158577.85649999999</v>
      </c>
      <c r="M22" s="6">
        <v>169690.48746</v>
      </c>
      <c r="N22" s="6">
        <v>195198.60292999996</v>
      </c>
      <c r="O22" s="6">
        <v>177040.57376</v>
      </c>
      <c r="P22" s="6">
        <f>Data!$D$16</f>
        <v>194832.02845000001</v>
      </c>
    </row>
    <row r="23" spans="1:16" ht="11.25" x14ac:dyDescent="0.2">
      <c r="A23" s="2" t="s">
        <v>4</v>
      </c>
      <c r="B23" s="7">
        <v>0.45448759920506543</v>
      </c>
      <c r="C23" s="7">
        <v>0.44556036380964359</v>
      </c>
      <c r="D23" s="7">
        <v>0.35959365380359837</v>
      </c>
      <c r="E23" s="7">
        <v>0.40967423714627432</v>
      </c>
      <c r="F23" s="7">
        <v>0.50605941318090242</v>
      </c>
      <c r="G23" s="7">
        <v>0.44185692701557056</v>
      </c>
      <c r="H23" s="7">
        <v>0.40980324753473091</v>
      </c>
      <c r="I23" s="7">
        <v>0.42949735995379917</v>
      </c>
      <c r="J23" s="7">
        <v>0.44002363919053161</v>
      </c>
      <c r="K23" s="7">
        <v>0.42230437793115122</v>
      </c>
      <c r="L23" s="7">
        <v>0.44844974359571854</v>
      </c>
      <c r="M23" s="7">
        <v>0.46967331119591227</v>
      </c>
      <c r="N23" s="7">
        <v>0.5228277074580191</v>
      </c>
      <c r="O23" s="7">
        <v>0.46913495694911056</v>
      </c>
      <c r="P23" s="7">
        <f>IF(P22/P21&gt;1,1,P22/P21)</f>
        <v>0.4719146228064906</v>
      </c>
    </row>
    <row r="24" spans="1:16" ht="11.25" x14ac:dyDescent="0.2">
      <c r="A24" s="2" t="s">
        <v>5</v>
      </c>
      <c r="B24" s="6">
        <v>115932.65000000002</v>
      </c>
      <c r="C24" s="6">
        <v>127347.05000000002</v>
      </c>
      <c r="D24" s="6">
        <v>178964.32</v>
      </c>
      <c r="E24" s="6">
        <v>158890.76</v>
      </c>
      <c r="F24" s="6">
        <v>136820.12</v>
      </c>
      <c r="G24" s="6">
        <v>136180.48000000001</v>
      </c>
      <c r="H24" s="6">
        <v>140923.12</v>
      </c>
      <c r="I24" s="6">
        <v>132769.20000000001</v>
      </c>
      <c r="J24" s="6">
        <v>146830.64000000001</v>
      </c>
      <c r="K24" s="6">
        <v>174147.22337000002</v>
      </c>
      <c r="L24" s="6">
        <v>195035.58350000001</v>
      </c>
      <c r="M24" s="6">
        <v>191604.23254000003</v>
      </c>
      <c r="N24" s="6">
        <v>178153.07707000003</v>
      </c>
      <c r="O24" s="6">
        <v>200336.06624000001</v>
      </c>
      <c r="P24" s="6">
        <f>IF(P21-P22&lt;0,0,P21-P22)</f>
        <v>218022.37155000001</v>
      </c>
    </row>
    <row r="25" spans="1:16" ht="11.25" x14ac:dyDescent="0.2">
      <c r="A25" s="2" t="s">
        <v>6</v>
      </c>
      <c r="B25" s="7">
        <v>0.54551240079493457</v>
      </c>
      <c r="C25" s="7">
        <v>0.55443963619035641</v>
      </c>
      <c r="D25" s="7">
        <v>0.64040634619640158</v>
      </c>
      <c r="E25" s="7">
        <v>0.59032576285372562</v>
      </c>
      <c r="F25" s="7">
        <v>0.49394058681909758</v>
      </c>
      <c r="G25" s="7">
        <v>0.55814307298442944</v>
      </c>
      <c r="H25" s="7">
        <v>0.59019675246526915</v>
      </c>
      <c r="I25" s="7">
        <v>0.57050264004620088</v>
      </c>
      <c r="J25" s="7">
        <v>0.55997636080946844</v>
      </c>
      <c r="K25" s="7">
        <v>0.57769562206884884</v>
      </c>
      <c r="L25" s="7">
        <v>0.55155025640428146</v>
      </c>
      <c r="M25" s="7">
        <v>0.53032668880408773</v>
      </c>
      <c r="N25" s="7">
        <v>0.4771722925419809</v>
      </c>
      <c r="O25" s="7">
        <v>0.53086504305088944</v>
      </c>
      <c r="P25" s="7">
        <f>P24/P21</f>
        <v>0.52808537719350934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46</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677</v>
      </c>
      <c r="C5" s="6">
        <v>696</v>
      </c>
      <c r="D5" s="6">
        <v>726</v>
      </c>
      <c r="E5" s="6">
        <v>741</v>
      </c>
      <c r="F5" s="6">
        <v>754</v>
      </c>
      <c r="G5" s="6">
        <v>744</v>
      </c>
      <c r="H5" s="6">
        <v>710</v>
      </c>
      <c r="I5" s="6">
        <v>733</v>
      </c>
      <c r="J5" s="6">
        <v>694</v>
      </c>
      <c r="K5" s="6">
        <v>706</v>
      </c>
      <c r="L5" s="6">
        <v>711</v>
      </c>
      <c r="M5" s="6">
        <v>729</v>
      </c>
      <c r="N5" s="6">
        <v>731</v>
      </c>
      <c r="O5" s="6">
        <v>716</v>
      </c>
      <c r="P5" s="6">
        <v>718</v>
      </c>
    </row>
    <row r="6" spans="1:16" ht="11.25" x14ac:dyDescent="0.2">
      <c r="A6" s="2" t="s">
        <v>3</v>
      </c>
      <c r="B6" s="6">
        <v>69</v>
      </c>
      <c r="C6" s="6">
        <v>80</v>
      </c>
      <c r="D6" s="6">
        <v>75</v>
      </c>
      <c r="E6" s="6">
        <v>76</v>
      </c>
      <c r="F6" s="6">
        <v>78</v>
      </c>
      <c r="G6" s="6">
        <v>74</v>
      </c>
      <c r="H6" s="6">
        <v>62</v>
      </c>
      <c r="I6" s="6">
        <v>59</v>
      </c>
      <c r="J6" s="6">
        <v>75</v>
      </c>
      <c r="K6" s="6">
        <v>84</v>
      </c>
      <c r="L6" s="6">
        <v>89</v>
      </c>
      <c r="M6" s="6">
        <v>75</v>
      </c>
      <c r="N6" s="6">
        <v>86</v>
      </c>
      <c r="O6" s="6">
        <v>84</v>
      </c>
      <c r="P6" s="6">
        <f>Data!$B$17</f>
        <v>88</v>
      </c>
    </row>
    <row r="7" spans="1:16" ht="11.25" x14ac:dyDescent="0.2">
      <c r="A7" s="2" t="s">
        <v>4</v>
      </c>
      <c r="B7" s="7">
        <v>0.10192023633677991</v>
      </c>
      <c r="C7" s="7">
        <v>0.11494252873563218</v>
      </c>
      <c r="D7" s="7">
        <v>0.10330578512396695</v>
      </c>
      <c r="E7" s="7">
        <v>0.10256410256410256</v>
      </c>
      <c r="F7" s="7">
        <v>0.10344827586206896</v>
      </c>
      <c r="G7" s="7">
        <v>9.9462365591397844E-2</v>
      </c>
      <c r="H7" s="7">
        <v>8.7323943661971826E-2</v>
      </c>
      <c r="I7" s="7">
        <v>8.0491132332878579E-2</v>
      </c>
      <c r="J7" s="7">
        <v>0.10806916426512968</v>
      </c>
      <c r="K7" s="7">
        <v>0.11898016997167139</v>
      </c>
      <c r="L7" s="7">
        <v>0.12517580872011252</v>
      </c>
      <c r="M7" s="7">
        <v>0.102880658436214</v>
      </c>
      <c r="N7" s="7">
        <v>0.11764705882352941</v>
      </c>
      <c r="O7" s="7">
        <v>0.11731843575418995</v>
      </c>
      <c r="P7" s="7">
        <f>IF(P6/P5&gt;1,1,P6/P5)</f>
        <v>0.12256267409470752</v>
      </c>
    </row>
    <row r="8" spans="1:16" ht="11.25" x14ac:dyDescent="0.2">
      <c r="A8" s="2" t="s">
        <v>5</v>
      </c>
      <c r="B8" s="6">
        <v>608</v>
      </c>
      <c r="C8" s="6">
        <v>616</v>
      </c>
      <c r="D8" s="6">
        <v>651</v>
      </c>
      <c r="E8" s="6">
        <v>665</v>
      </c>
      <c r="F8" s="6">
        <v>676</v>
      </c>
      <c r="G8" s="6">
        <v>670</v>
      </c>
      <c r="H8" s="6">
        <v>648</v>
      </c>
      <c r="I8" s="6">
        <v>674</v>
      </c>
      <c r="J8" s="6">
        <v>619</v>
      </c>
      <c r="K8" s="6">
        <v>622</v>
      </c>
      <c r="L8" s="6">
        <v>622</v>
      </c>
      <c r="M8" s="6">
        <v>654</v>
      </c>
      <c r="N8" s="6">
        <v>645</v>
      </c>
      <c r="O8" s="6">
        <v>632</v>
      </c>
      <c r="P8" s="6">
        <f>IF(P5-P6&lt;0,0,P5-P6)</f>
        <v>630</v>
      </c>
    </row>
    <row r="9" spans="1:16" ht="11.25" x14ac:dyDescent="0.2">
      <c r="A9" s="2" t="s">
        <v>6</v>
      </c>
      <c r="B9" s="7">
        <v>0.89807976366322007</v>
      </c>
      <c r="C9" s="7">
        <v>0.88505747126436785</v>
      </c>
      <c r="D9" s="7">
        <v>0.89669421487603307</v>
      </c>
      <c r="E9" s="7">
        <v>0.89743589743589747</v>
      </c>
      <c r="F9" s="7">
        <v>0.89655172413793105</v>
      </c>
      <c r="G9" s="7">
        <v>0.90053763440860213</v>
      </c>
      <c r="H9" s="7">
        <v>0.91267605633802817</v>
      </c>
      <c r="I9" s="7">
        <v>0.91950886766712137</v>
      </c>
      <c r="J9" s="7">
        <v>0.89193083573487031</v>
      </c>
      <c r="K9" s="7">
        <v>0.88101983002832862</v>
      </c>
      <c r="L9" s="7">
        <v>0.87482419127988753</v>
      </c>
      <c r="M9" s="7">
        <v>0.89711934156378603</v>
      </c>
      <c r="N9" s="7">
        <v>0.88235294117647056</v>
      </c>
      <c r="O9" s="7">
        <v>0.88268156424581001</v>
      </c>
      <c r="P9" s="7">
        <f>P8/P5</f>
        <v>0.87743732590529244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6043</v>
      </c>
      <c r="C12" s="6">
        <v>6064</v>
      </c>
      <c r="D12" s="6">
        <v>6570</v>
      </c>
      <c r="E12" s="6">
        <v>6629</v>
      </c>
      <c r="F12" s="6">
        <v>7137</v>
      </c>
      <c r="G12" s="6">
        <v>6378</v>
      </c>
      <c r="H12" s="6">
        <v>5654</v>
      </c>
      <c r="I12" s="6">
        <v>5477</v>
      </c>
      <c r="J12" s="6">
        <v>5775</v>
      </c>
      <c r="K12" s="6">
        <v>6069</v>
      </c>
      <c r="L12" s="6">
        <v>6432</v>
      </c>
      <c r="M12" s="6">
        <v>6561</v>
      </c>
      <c r="N12" s="6">
        <v>6519</v>
      </c>
      <c r="O12" s="6">
        <v>6489</v>
      </c>
      <c r="P12" s="6">
        <v>6677</v>
      </c>
    </row>
    <row r="13" spans="1:16" ht="11.25" x14ac:dyDescent="0.2">
      <c r="A13" s="2" t="s">
        <v>8</v>
      </c>
      <c r="B13" s="6">
        <v>4350.96</v>
      </c>
      <c r="C13" s="6">
        <v>4366.08</v>
      </c>
      <c r="D13" s="6">
        <v>4730.3999999999996</v>
      </c>
      <c r="E13" s="6">
        <v>4772.88</v>
      </c>
      <c r="F13" s="6">
        <v>4995.8999999999996</v>
      </c>
      <c r="G13" s="6">
        <v>4464.5999999999995</v>
      </c>
      <c r="H13" s="6">
        <v>3957.7999999999997</v>
      </c>
      <c r="I13" s="6">
        <v>3833.8999999999996</v>
      </c>
      <c r="J13" s="6">
        <v>4042.4999999999995</v>
      </c>
      <c r="K13" s="6">
        <v>4248.3</v>
      </c>
      <c r="L13" s="6">
        <v>4502.3999999999996</v>
      </c>
      <c r="M13" s="6">
        <v>4592.7</v>
      </c>
      <c r="N13" s="6">
        <v>4563.2999999999993</v>
      </c>
      <c r="O13" s="6">
        <v>4542.2999999999993</v>
      </c>
      <c r="P13" s="6">
        <f>P12*0.7</f>
        <v>4673.8999999999996</v>
      </c>
    </row>
    <row r="14" spans="1:16" ht="11.25" x14ac:dyDescent="0.2">
      <c r="A14" s="2" t="s">
        <v>3</v>
      </c>
      <c r="B14" s="6">
        <v>911</v>
      </c>
      <c r="C14" s="6">
        <v>1081</v>
      </c>
      <c r="D14" s="6">
        <v>1211</v>
      </c>
      <c r="E14" s="6">
        <v>1356</v>
      </c>
      <c r="F14" s="6">
        <v>1668</v>
      </c>
      <c r="G14" s="6">
        <v>1259</v>
      </c>
      <c r="H14" s="6">
        <v>1036</v>
      </c>
      <c r="I14" s="6">
        <v>1208</v>
      </c>
      <c r="J14" s="6">
        <v>1318</v>
      </c>
      <c r="K14" s="6">
        <v>1623.9166666666667</v>
      </c>
      <c r="L14" s="6">
        <v>1492.0833333333333</v>
      </c>
      <c r="M14" s="6">
        <v>1221.6666666666665</v>
      </c>
      <c r="N14" s="6">
        <v>1286.9999999999998</v>
      </c>
      <c r="O14" s="6">
        <v>1290.1666666666667</v>
      </c>
      <c r="P14" s="6">
        <f>Data!$C$17</f>
        <v>1337.4166666666667</v>
      </c>
    </row>
    <row r="15" spans="1:16" ht="11.25" x14ac:dyDescent="0.2">
      <c r="A15" s="2" t="s">
        <v>4</v>
      </c>
      <c r="B15" s="7">
        <v>0.20937907955945353</v>
      </c>
      <c r="C15" s="7">
        <v>0.24759051597771914</v>
      </c>
      <c r="D15" s="7">
        <v>0.25600372061559279</v>
      </c>
      <c r="E15" s="7">
        <v>0.28410519434806658</v>
      </c>
      <c r="F15" s="7">
        <v>0.33387377649672734</v>
      </c>
      <c r="G15" s="7">
        <v>0.28199614747121804</v>
      </c>
      <c r="H15" s="7">
        <v>0.26176158471878319</v>
      </c>
      <c r="I15" s="7">
        <v>0.31508385716894027</v>
      </c>
      <c r="J15" s="7">
        <v>0.32603586889301178</v>
      </c>
      <c r="K15" s="7">
        <v>0.3822509395915229</v>
      </c>
      <c r="L15" s="7">
        <v>0.33139732883203032</v>
      </c>
      <c r="M15" s="7">
        <v>0.26600184350527284</v>
      </c>
      <c r="N15" s="7">
        <v>0.28203273946486096</v>
      </c>
      <c r="O15" s="7">
        <v>0.28403378611423002</v>
      </c>
      <c r="P15" s="7">
        <f>IF(P14/P13&gt;1,1,P14/P13)</f>
        <v>0.28614575978661649</v>
      </c>
    </row>
    <row r="16" spans="1:16" ht="11.25" x14ac:dyDescent="0.2">
      <c r="A16" s="2" t="s">
        <v>5</v>
      </c>
      <c r="B16" s="6">
        <v>3439.96</v>
      </c>
      <c r="C16" s="6">
        <v>3285.08</v>
      </c>
      <c r="D16" s="6">
        <v>3519.3999999999996</v>
      </c>
      <c r="E16" s="6">
        <v>3416.88</v>
      </c>
      <c r="F16" s="6">
        <v>3327.8999999999996</v>
      </c>
      <c r="G16" s="6">
        <v>3205.5999999999995</v>
      </c>
      <c r="H16" s="6">
        <v>2921.7999999999997</v>
      </c>
      <c r="I16" s="6">
        <v>2625.8999999999996</v>
      </c>
      <c r="J16" s="6">
        <v>2724.4999999999995</v>
      </c>
      <c r="K16" s="6">
        <v>2624.3833333333332</v>
      </c>
      <c r="L16" s="6">
        <v>3010.3166666666666</v>
      </c>
      <c r="M16" s="6">
        <v>3371.0333333333333</v>
      </c>
      <c r="N16" s="6">
        <v>3276.2999999999993</v>
      </c>
      <c r="O16" s="6">
        <v>3252.1333333333323</v>
      </c>
      <c r="P16" s="6">
        <f>IF(P13-P14&lt;0,0,P13-P14)</f>
        <v>3336.4833333333327</v>
      </c>
    </row>
    <row r="17" spans="1:16" ht="11.25" x14ac:dyDescent="0.2">
      <c r="A17" s="2" t="s">
        <v>6</v>
      </c>
      <c r="B17" s="7">
        <v>0.79062092044054644</v>
      </c>
      <c r="C17" s="7">
        <v>0.75240948402228081</v>
      </c>
      <c r="D17" s="7">
        <v>0.74399627938440727</v>
      </c>
      <c r="E17" s="7">
        <v>0.71589480565193342</v>
      </c>
      <c r="F17" s="7">
        <v>0.66612622350327266</v>
      </c>
      <c r="G17" s="7">
        <v>0.71800385252878196</v>
      </c>
      <c r="H17" s="7">
        <v>0.73823841528121681</v>
      </c>
      <c r="I17" s="7">
        <v>0.68491614283105973</v>
      </c>
      <c r="J17" s="7">
        <v>0.67396413110698816</v>
      </c>
      <c r="K17" s="7">
        <v>0.6177490604084771</v>
      </c>
      <c r="L17" s="7">
        <v>0.66860267116796968</v>
      </c>
      <c r="M17" s="7">
        <v>0.73399815649472722</v>
      </c>
      <c r="N17" s="7">
        <v>0.71796726053513904</v>
      </c>
      <c r="O17" s="7">
        <v>0.71596621388576998</v>
      </c>
      <c r="P17" s="7">
        <f>P16/P13</f>
        <v>0.71385424021338351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232543</v>
      </c>
      <c r="C20" s="6">
        <v>249257</v>
      </c>
      <c r="D20" s="6">
        <v>278169</v>
      </c>
      <c r="E20" s="6">
        <v>298082</v>
      </c>
      <c r="F20" s="6">
        <v>358221</v>
      </c>
      <c r="G20" s="6">
        <v>301630</v>
      </c>
      <c r="H20" s="6">
        <v>273408</v>
      </c>
      <c r="I20" s="6">
        <v>277382</v>
      </c>
      <c r="J20" s="6">
        <v>296303</v>
      </c>
      <c r="K20" s="6">
        <v>327332</v>
      </c>
      <c r="L20" s="6">
        <v>349721</v>
      </c>
      <c r="M20" s="6">
        <v>369202</v>
      </c>
      <c r="N20" s="6">
        <v>364398</v>
      </c>
      <c r="O20" s="6">
        <v>368635</v>
      </c>
      <c r="P20" s="6">
        <v>399169</v>
      </c>
    </row>
    <row r="21" spans="1:16" ht="11.25" x14ac:dyDescent="0.2">
      <c r="A21" s="2" t="s">
        <v>8</v>
      </c>
      <c r="B21" s="6">
        <v>155803.81</v>
      </c>
      <c r="C21" s="6">
        <v>167002.19</v>
      </c>
      <c r="D21" s="6">
        <v>186373.23</v>
      </c>
      <c r="E21" s="6">
        <v>199714.94</v>
      </c>
      <c r="F21" s="6">
        <v>229261.44</v>
      </c>
      <c r="G21" s="6">
        <v>193043.20000000001</v>
      </c>
      <c r="H21" s="6">
        <v>174981.12</v>
      </c>
      <c r="I21" s="6">
        <v>177524.48000000001</v>
      </c>
      <c r="J21" s="6">
        <v>189633.92000000001</v>
      </c>
      <c r="K21" s="6">
        <v>209492.48000000001</v>
      </c>
      <c r="L21" s="6">
        <v>223821.44</v>
      </c>
      <c r="M21" s="6">
        <v>236289.28</v>
      </c>
      <c r="N21" s="6">
        <v>233214.72</v>
      </c>
      <c r="O21" s="6">
        <v>235926.39999999999</v>
      </c>
      <c r="P21" s="6">
        <f>P20*0.64</f>
        <v>255468.16</v>
      </c>
    </row>
    <row r="22" spans="1:16" ht="11.25" x14ac:dyDescent="0.2">
      <c r="A22" s="2" t="s">
        <v>3</v>
      </c>
      <c r="B22" s="6">
        <v>30708</v>
      </c>
      <c r="C22" s="6">
        <v>37029</v>
      </c>
      <c r="D22" s="6">
        <v>41956</v>
      </c>
      <c r="E22" s="6">
        <v>45658</v>
      </c>
      <c r="F22" s="6">
        <v>65486</v>
      </c>
      <c r="G22" s="6">
        <v>47053</v>
      </c>
      <c r="H22" s="6">
        <v>37867</v>
      </c>
      <c r="I22" s="6">
        <v>46105</v>
      </c>
      <c r="J22" s="6">
        <v>53419</v>
      </c>
      <c r="K22" s="6">
        <v>69629.148969999995</v>
      </c>
      <c r="L22" s="6">
        <v>60865.710459999995</v>
      </c>
      <c r="M22" s="6">
        <v>57003.346270000002</v>
      </c>
      <c r="N22" s="6">
        <v>62768.650150000001</v>
      </c>
      <c r="O22" s="6">
        <v>64644.88897</v>
      </c>
      <c r="P22" s="6">
        <f>Data!$D$17</f>
        <v>66144.512860000003</v>
      </c>
    </row>
    <row r="23" spans="1:16" ht="11.25" x14ac:dyDescent="0.2">
      <c r="A23" s="2" t="s">
        <v>4</v>
      </c>
      <c r="B23" s="7">
        <v>0.19709402485086855</v>
      </c>
      <c r="C23" s="7">
        <v>0.22172763123645264</v>
      </c>
      <c r="D23" s="7">
        <v>0.22511816745355542</v>
      </c>
      <c r="E23" s="7">
        <v>0.22861584616553973</v>
      </c>
      <c r="F23" s="7">
        <v>0.28563896309819914</v>
      </c>
      <c r="G23" s="7">
        <v>0.24374336935981167</v>
      </c>
      <c r="H23" s="7">
        <v>0.21640620428078183</v>
      </c>
      <c r="I23" s="7">
        <v>0.25971066074943577</v>
      </c>
      <c r="J23" s="7">
        <v>0.28169538445442671</v>
      </c>
      <c r="K23" s="7">
        <v>0.33237063674075551</v>
      </c>
      <c r="L23" s="7">
        <v>0.27193869568527479</v>
      </c>
      <c r="M23" s="7">
        <v>0.24124389506794383</v>
      </c>
      <c r="N23" s="7">
        <v>0.26914531874317366</v>
      </c>
      <c r="O23" s="7">
        <v>0.2740044733018433</v>
      </c>
      <c r="P23" s="7">
        <f>IF(P22/P21&gt;1,1,P22/P21)</f>
        <v>0.25891489906217668</v>
      </c>
    </row>
    <row r="24" spans="1:16" ht="11.25" x14ac:dyDescent="0.2">
      <c r="A24" s="2" t="s">
        <v>5</v>
      </c>
      <c r="B24" s="6">
        <v>125095.81</v>
      </c>
      <c r="C24" s="6">
        <v>129973.19</v>
      </c>
      <c r="D24" s="6">
        <v>144417.23000000001</v>
      </c>
      <c r="E24" s="6">
        <v>154056.94</v>
      </c>
      <c r="F24" s="6">
        <v>163775.44</v>
      </c>
      <c r="G24" s="6">
        <v>145990.20000000001</v>
      </c>
      <c r="H24" s="6">
        <v>137114.12</v>
      </c>
      <c r="I24" s="6">
        <v>131419.48000000001</v>
      </c>
      <c r="J24" s="6">
        <v>136214.92000000001</v>
      </c>
      <c r="K24" s="6">
        <v>139863.33103</v>
      </c>
      <c r="L24" s="6">
        <v>162955.72954</v>
      </c>
      <c r="M24" s="6">
        <v>179285.93372999999</v>
      </c>
      <c r="N24" s="6">
        <v>170446.06985</v>
      </c>
      <c r="O24" s="6">
        <v>171281.51102999999</v>
      </c>
      <c r="P24" s="6">
        <f>IF(P21-P22&lt;0,0,P21-P22)</f>
        <v>189323.64714000002</v>
      </c>
    </row>
    <row r="25" spans="1:16" ht="11.25" x14ac:dyDescent="0.2">
      <c r="A25" s="2" t="s">
        <v>6</v>
      </c>
      <c r="B25" s="7">
        <v>0.80290597514913142</v>
      </c>
      <c r="C25" s="7">
        <v>0.77827236876354733</v>
      </c>
      <c r="D25" s="7">
        <v>0.7748818325464446</v>
      </c>
      <c r="E25" s="7">
        <v>0.77138415383446024</v>
      </c>
      <c r="F25" s="7">
        <v>0.71436103690180086</v>
      </c>
      <c r="G25" s="7">
        <v>0.75625663064018833</v>
      </c>
      <c r="H25" s="7">
        <v>0.78359379571921817</v>
      </c>
      <c r="I25" s="7">
        <v>0.74028933925056417</v>
      </c>
      <c r="J25" s="7">
        <v>0.71830461554557334</v>
      </c>
      <c r="K25" s="7">
        <v>0.66762936325924438</v>
      </c>
      <c r="L25" s="7">
        <v>0.72806130431472516</v>
      </c>
      <c r="M25" s="7">
        <v>0.75875610493205614</v>
      </c>
      <c r="N25" s="7">
        <v>0.73085468125682629</v>
      </c>
      <c r="O25" s="7">
        <v>0.7259955266981567</v>
      </c>
      <c r="P25" s="7">
        <f>P24/P21</f>
        <v>0.74108510093782343</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39997558519241921"/>
    <outlinePr summaryBelow="0" summaryRight="0"/>
    <pageSetUpPr autoPageBreaks="0"/>
  </sheetPr>
  <dimension ref="A1:P25"/>
  <sheetViews>
    <sheetView showOutlineSymbols="0" workbookViewId="0">
      <selection activeCell="P22" sqref="P22"/>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47</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s="107"/>
      <c r="N4" s="107"/>
      <c r="O4" s="107"/>
      <c r="P4" s="107"/>
    </row>
    <row r="5" spans="1:16" ht="11.25" x14ac:dyDescent="0.2">
      <c r="A5" s="2" t="s">
        <v>2</v>
      </c>
      <c r="B5" s="5">
        <v>1148</v>
      </c>
      <c r="C5" s="5">
        <v>1125</v>
      </c>
      <c r="D5" s="5">
        <v>1164</v>
      </c>
      <c r="E5" s="5">
        <v>1177</v>
      </c>
      <c r="F5" s="5">
        <v>1121</v>
      </c>
      <c r="G5" s="5">
        <v>1060</v>
      </c>
      <c r="H5" s="5">
        <v>1072</v>
      </c>
      <c r="I5" s="5">
        <v>1024</v>
      </c>
      <c r="J5" s="5">
        <v>1016</v>
      </c>
      <c r="K5" s="5">
        <v>1077</v>
      </c>
      <c r="L5" s="5">
        <v>1079</v>
      </c>
      <c r="M5" s="5">
        <v>1039</v>
      </c>
      <c r="N5" s="5">
        <v>1094</v>
      </c>
      <c r="O5" s="5">
        <v>1056</v>
      </c>
      <c r="P5" s="5">
        <v>1057</v>
      </c>
    </row>
    <row r="6" spans="1:16" ht="11.25" x14ac:dyDescent="0.2">
      <c r="A6" s="2" t="s">
        <v>3</v>
      </c>
      <c r="B6" s="2">
        <v>159</v>
      </c>
      <c r="C6" s="2">
        <v>150</v>
      </c>
      <c r="D6" s="2">
        <v>206</v>
      </c>
      <c r="E6" s="2">
        <v>139</v>
      </c>
      <c r="F6" s="2">
        <v>139</v>
      </c>
      <c r="G6" s="2">
        <v>130</v>
      </c>
      <c r="H6" s="2">
        <v>126</v>
      </c>
      <c r="I6" s="2">
        <v>130</v>
      </c>
      <c r="J6" s="2">
        <v>121</v>
      </c>
      <c r="K6" s="2">
        <v>128</v>
      </c>
      <c r="L6" s="5">
        <v>139</v>
      </c>
      <c r="M6" s="5">
        <v>146</v>
      </c>
      <c r="N6" s="5">
        <v>145</v>
      </c>
      <c r="O6" s="5">
        <v>140</v>
      </c>
      <c r="P6" s="5">
        <f>Data!$B$18</f>
        <v>137</v>
      </c>
    </row>
    <row r="7" spans="1:16" ht="11.25" x14ac:dyDescent="0.2">
      <c r="A7" s="2" t="s">
        <v>4</v>
      </c>
      <c r="B7" s="7">
        <v>0.13850174216027875</v>
      </c>
      <c r="C7" s="7">
        <v>0.13333333333333333</v>
      </c>
      <c r="D7" s="7">
        <v>0.17697594501718214</v>
      </c>
      <c r="E7" s="7">
        <v>0.11809685641461343</v>
      </c>
      <c r="F7" s="7">
        <v>0.1239964317573595</v>
      </c>
      <c r="G7" s="7">
        <v>0.12264150943396226</v>
      </c>
      <c r="H7" s="7">
        <v>0.11753731343283583</v>
      </c>
      <c r="I7" s="7">
        <v>0.126953125</v>
      </c>
      <c r="J7" s="7">
        <v>0.11909448818897637</v>
      </c>
      <c r="K7" s="7">
        <v>0.11884865366759517</v>
      </c>
      <c r="L7" s="7">
        <v>0.12882298424467098</v>
      </c>
      <c r="M7" s="7">
        <v>0.14051973051010588</v>
      </c>
      <c r="N7" s="7">
        <v>0.13254113345521024</v>
      </c>
      <c r="O7" s="7">
        <v>0.13257575757575757</v>
      </c>
      <c r="P7" s="7">
        <f>IF(P6/P5&gt;1,1,P6/P5)</f>
        <v>0.12961210974456008</v>
      </c>
    </row>
    <row r="8" spans="1:16" ht="11.25" x14ac:dyDescent="0.2">
      <c r="A8" s="2" t="s">
        <v>5</v>
      </c>
      <c r="B8" s="6">
        <v>989</v>
      </c>
      <c r="C8" s="6">
        <v>975</v>
      </c>
      <c r="D8" s="6">
        <v>958</v>
      </c>
      <c r="E8" s="6">
        <v>1038</v>
      </c>
      <c r="F8" s="6">
        <v>982</v>
      </c>
      <c r="G8" s="6">
        <v>930</v>
      </c>
      <c r="H8" s="6">
        <v>946</v>
      </c>
      <c r="I8" s="6">
        <v>894</v>
      </c>
      <c r="J8" s="6">
        <v>895</v>
      </c>
      <c r="K8" s="6">
        <v>949</v>
      </c>
      <c r="L8" s="6">
        <v>940</v>
      </c>
      <c r="M8" s="6">
        <v>893</v>
      </c>
      <c r="N8" s="6">
        <v>949</v>
      </c>
      <c r="O8" s="6">
        <v>916</v>
      </c>
      <c r="P8" s="6">
        <f>IF(P5-P6&lt;0,0,P5-P6)</f>
        <v>920</v>
      </c>
    </row>
    <row r="9" spans="1:16" ht="11.25" x14ac:dyDescent="0.2">
      <c r="A9" s="2" t="s">
        <v>6</v>
      </c>
      <c r="B9" s="7">
        <v>0.86149825783972123</v>
      </c>
      <c r="C9" s="7">
        <v>0.8666666666666667</v>
      </c>
      <c r="D9" s="7">
        <v>0.82302405498281783</v>
      </c>
      <c r="E9" s="7">
        <v>0.88190314358538657</v>
      </c>
      <c r="F9" s="7">
        <v>0.87600356824264047</v>
      </c>
      <c r="G9" s="7">
        <v>0.87735849056603776</v>
      </c>
      <c r="H9" s="7">
        <v>0.8824626865671642</v>
      </c>
      <c r="I9" s="7">
        <v>0.873046875</v>
      </c>
      <c r="J9" s="7">
        <v>0.88090551181102361</v>
      </c>
      <c r="K9" s="7">
        <v>0.88115134633240488</v>
      </c>
      <c r="L9" s="7">
        <v>0.87117701575532902</v>
      </c>
      <c r="M9" s="7">
        <v>0.85948026948989409</v>
      </c>
      <c r="N9" s="7">
        <v>0.86745886654478976</v>
      </c>
      <c r="O9" s="7">
        <v>0.86742424242424243</v>
      </c>
      <c r="P9" s="7">
        <f>P8/P5</f>
        <v>0.87038789025543994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9961</v>
      </c>
      <c r="C12" s="5">
        <v>9968</v>
      </c>
      <c r="D12" s="5">
        <v>9702</v>
      </c>
      <c r="E12" s="5">
        <v>9473</v>
      </c>
      <c r="F12" s="5">
        <v>10053</v>
      </c>
      <c r="G12" s="5">
        <v>8843</v>
      </c>
      <c r="H12" s="5">
        <v>8232</v>
      </c>
      <c r="I12" s="5">
        <v>8464</v>
      </c>
      <c r="J12" s="5">
        <v>8331</v>
      </c>
      <c r="K12" s="5">
        <v>8179</v>
      </c>
      <c r="L12" s="5">
        <v>8873</v>
      </c>
      <c r="M12" s="5">
        <v>9460</v>
      </c>
      <c r="N12" s="5">
        <v>10079</v>
      </c>
      <c r="O12" s="5">
        <v>10516</v>
      </c>
      <c r="P12" s="5">
        <v>10193</v>
      </c>
    </row>
    <row r="13" spans="1:16" ht="11.25" x14ac:dyDescent="0.2">
      <c r="A13" s="2" t="s">
        <v>8</v>
      </c>
      <c r="B13" s="6">
        <v>7171.92</v>
      </c>
      <c r="C13" s="6">
        <v>7176.96</v>
      </c>
      <c r="D13" s="6">
        <v>6985.44</v>
      </c>
      <c r="E13" s="6">
        <v>6820.5599999999995</v>
      </c>
      <c r="F13" s="6">
        <v>7037.0999999999995</v>
      </c>
      <c r="G13" s="6">
        <v>6190.0999999999995</v>
      </c>
      <c r="H13" s="6">
        <v>5762.4</v>
      </c>
      <c r="I13" s="6">
        <v>5924.7999999999993</v>
      </c>
      <c r="J13" s="6">
        <v>5831.7</v>
      </c>
      <c r="K13" s="6">
        <v>5725.2999999999993</v>
      </c>
      <c r="L13" s="6">
        <v>6211.0999999999995</v>
      </c>
      <c r="M13" s="6">
        <v>6622</v>
      </c>
      <c r="N13" s="6">
        <v>7055.2999999999993</v>
      </c>
      <c r="O13" s="6">
        <v>7361.2</v>
      </c>
      <c r="P13" s="6">
        <f>P12*0.7</f>
        <v>7135.0999999999995</v>
      </c>
    </row>
    <row r="14" spans="1:16" ht="11.25" x14ac:dyDescent="0.2">
      <c r="A14" s="2" t="s">
        <v>3</v>
      </c>
      <c r="B14" s="6">
        <v>1819</v>
      </c>
      <c r="C14" s="6">
        <v>1972</v>
      </c>
      <c r="D14" s="6">
        <v>1863</v>
      </c>
      <c r="E14" s="6">
        <v>1861</v>
      </c>
      <c r="F14" s="6">
        <v>2285</v>
      </c>
      <c r="G14" s="6">
        <v>1889</v>
      </c>
      <c r="H14" s="6">
        <v>1701</v>
      </c>
      <c r="I14" s="6">
        <v>2021</v>
      </c>
      <c r="J14" s="6">
        <v>2047</v>
      </c>
      <c r="K14" s="6">
        <v>1823.75</v>
      </c>
      <c r="L14" s="6">
        <v>2218.3333333333335</v>
      </c>
      <c r="M14" s="5">
        <v>2758.4166666666665</v>
      </c>
      <c r="N14" s="5">
        <v>2746.7500000000005</v>
      </c>
      <c r="O14" s="5">
        <v>2739.9166666666665</v>
      </c>
      <c r="P14" s="5">
        <f>Data!$C$18</f>
        <v>2266.083333333333</v>
      </c>
    </row>
    <row r="15" spans="1:16" ht="11.25" x14ac:dyDescent="0.2">
      <c r="A15" s="2" t="s">
        <v>4</v>
      </c>
      <c r="B15" s="7">
        <v>0.25362803823801716</v>
      </c>
      <c r="C15" s="7">
        <v>0.27476814695915819</v>
      </c>
      <c r="D15" s="7">
        <v>0.26669758812615957</v>
      </c>
      <c r="E15" s="7">
        <v>0.27285149606483927</v>
      </c>
      <c r="F15" s="7">
        <v>0.32470762103707496</v>
      </c>
      <c r="G15" s="7">
        <v>0.30516469847013783</v>
      </c>
      <c r="H15" s="7">
        <v>0.29518950437317787</v>
      </c>
      <c r="I15" s="7">
        <v>0.34110856062651906</v>
      </c>
      <c r="J15" s="7">
        <v>0.35101256923367113</v>
      </c>
      <c r="K15" s="7">
        <v>0.31854225979424661</v>
      </c>
      <c r="L15" s="7">
        <v>0.35715627398260108</v>
      </c>
      <c r="M15" s="7">
        <v>0.41655340783247757</v>
      </c>
      <c r="N15" s="7">
        <v>0.3893172508610549</v>
      </c>
      <c r="O15" s="7">
        <v>0.37221059972105996</v>
      </c>
      <c r="P15" s="7">
        <f>IF(P14/P13&gt;1,1,P14/P13)</f>
        <v>0.31759657654879864</v>
      </c>
    </row>
    <row r="16" spans="1:16" ht="11.25" x14ac:dyDescent="0.2">
      <c r="A16" s="2" t="s">
        <v>5</v>
      </c>
      <c r="B16" s="6">
        <v>5352.92</v>
      </c>
      <c r="C16" s="6">
        <v>5204.96</v>
      </c>
      <c r="D16" s="6">
        <v>5122.4399999999996</v>
      </c>
      <c r="E16" s="6">
        <v>4959.5599999999995</v>
      </c>
      <c r="F16" s="6">
        <v>4752.0999999999995</v>
      </c>
      <c r="G16" s="6">
        <v>4301.0999999999995</v>
      </c>
      <c r="H16" s="6">
        <v>4061.3999999999996</v>
      </c>
      <c r="I16" s="6">
        <v>3903.7999999999993</v>
      </c>
      <c r="J16" s="6">
        <v>3784.7</v>
      </c>
      <c r="K16" s="6">
        <v>3901.5499999999993</v>
      </c>
      <c r="L16" s="6">
        <v>3992.766666666666</v>
      </c>
      <c r="M16" s="6">
        <v>3863.5833333333335</v>
      </c>
      <c r="N16" s="6">
        <v>4308.5499999999993</v>
      </c>
      <c r="O16" s="6">
        <v>4621.2833333333328</v>
      </c>
      <c r="P16" s="6">
        <f>IF(P13-P14&lt;0,0,P13-P14)</f>
        <v>4869.0166666666664</v>
      </c>
    </row>
    <row r="17" spans="1:16" ht="11.25" x14ac:dyDescent="0.2">
      <c r="A17" s="2" t="s">
        <v>6</v>
      </c>
      <c r="B17" s="7">
        <v>0.74637196176198284</v>
      </c>
      <c r="C17" s="7">
        <v>0.72523185304084181</v>
      </c>
      <c r="D17" s="7">
        <v>0.73330241187384038</v>
      </c>
      <c r="E17" s="7">
        <v>0.72714850393516073</v>
      </c>
      <c r="F17" s="7">
        <v>0.67529237896292504</v>
      </c>
      <c r="G17" s="7">
        <v>0.69483530152986217</v>
      </c>
      <c r="H17" s="7">
        <v>0.70481049562682219</v>
      </c>
      <c r="I17" s="7">
        <v>0.65889143937348094</v>
      </c>
      <c r="J17" s="7">
        <v>0.64898743076632881</v>
      </c>
      <c r="K17" s="7">
        <v>0.68145774020575334</v>
      </c>
      <c r="L17" s="7">
        <v>0.64284372601739892</v>
      </c>
      <c r="M17" s="7">
        <v>0.58344659216752237</v>
      </c>
      <c r="N17" s="7">
        <v>0.61068274913894516</v>
      </c>
      <c r="O17" s="7">
        <v>0.62778940027893992</v>
      </c>
      <c r="P17" s="7">
        <f>P16/P13</f>
        <v>0.68240342345120131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5">
        <v>359865</v>
      </c>
      <c r="C20" s="5">
        <v>370230</v>
      </c>
      <c r="D20" s="5">
        <v>374617</v>
      </c>
      <c r="E20" s="5">
        <v>384753</v>
      </c>
      <c r="F20" s="5">
        <v>438211</v>
      </c>
      <c r="G20" s="5">
        <v>391095</v>
      </c>
      <c r="H20" s="5">
        <v>362935</v>
      </c>
      <c r="I20" s="5">
        <v>385589</v>
      </c>
      <c r="J20" s="5">
        <v>384166</v>
      </c>
      <c r="K20" s="5">
        <v>393209</v>
      </c>
      <c r="L20" s="5">
        <v>435114</v>
      </c>
      <c r="M20" s="5">
        <v>488244</v>
      </c>
      <c r="N20" s="5">
        <v>527666</v>
      </c>
      <c r="O20" s="5">
        <v>565080</v>
      </c>
      <c r="P20" s="5">
        <v>546381</v>
      </c>
    </row>
    <row r="21" spans="1:16" ht="11.25" x14ac:dyDescent="0.2">
      <c r="A21" s="2" t="s">
        <v>8</v>
      </c>
      <c r="B21" s="6">
        <v>241109.55000000002</v>
      </c>
      <c r="C21" s="6">
        <v>248054.1</v>
      </c>
      <c r="D21" s="6">
        <v>250993.39</v>
      </c>
      <c r="E21" s="6">
        <v>257784.51</v>
      </c>
      <c r="F21" s="6">
        <v>280455.03999999998</v>
      </c>
      <c r="G21" s="6">
        <v>250300.80000000002</v>
      </c>
      <c r="H21" s="6">
        <v>232278.39999999999</v>
      </c>
      <c r="I21" s="6">
        <v>246776.95999999999</v>
      </c>
      <c r="J21" s="6">
        <v>245866.23999999999</v>
      </c>
      <c r="K21" s="6">
        <v>251653.76000000001</v>
      </c>
      <c r="L21" s="6">
        <v>278472.96000000002</v>
      </c>
      <c r="M21" s="6">
        <v>312476.16000000003</v>
      </c>
      <c r="N21" s="6">
        <v>337706.23999999999</v>
      </c>
      <c r="O21" s="6">
        <v>361651.20000000001</v>
      </c>
      <c r="P21" s="6">
        <f>P20*0.64</f>
        <v>349683.84</v>
      </c>
    </row>
    <row r="22" spans="1:16" ht="11.25" x14ac:dyDescent="0.2">
      <c r="A22" s="2" t="s">
        <v>3</v>
      </c>
      <c r="B22" s="5">
        <v>76961</v>
      </c>
      <c r="C22" s="5">
        <v>83471</v>
      </c>
      <c r="D22" s="5">
        <v>76533</v>
      </c>
      <c r="E22" s="5">
        <v>80170</v>
      </c>
      <c r="F22" s="5">
        <v>112204</v>
      </c>
      <c r="G22" s="5">
        <v>92471</v>
      </c>
      <c r="H22" s="5">
        <v>83067</v>
      </c>
      <c r="I22" s="5">
        <v>99417</v>
      </c>
      <c r="J22" s="5">
        <v>106685</v>
      </c>
      <c r="K22" s="5">
        <v>100558.55152000001</v>
      </c>
      <c r="L22" s="5">
        <v>126524.28192000001</v>
      </c>
      <c r="M22" s="5">
        <v>154089.55601999999</v>
      </c>
      <c r="N22" s="5">
        <v>155382.1164</v>
      </c>
      <c r="O22" s="5">
        <v>161412.91605</v>
      </c>
      <c r="P22" s="5">
        <f>Data!$D$18</f>
        <v>128577.03076000001</v>
      </c>
    </row>
    <row r="23" spans="1:16" ht="11.25" x14ac:dyDescent="0.2">
      <c r="A23" s="2" t="s">
        <v>4</v>
      </c>
      <c r="B23" s="7">
        <v>0.31919515423590644</v>
      </c>
      <c r="C23" s="7">
        <v>0.33650320635700032</v>
      </c>
      <c r="D23" s="7">
        <v>0.30492038057257204</v>
      </c>
      <c r="E23" s="7">
        <v>0.31099618825041114</v>
      </c>
      <c r="F23" s="7">
        <v>0.40007838689581049</v>
      </c>
      <c r="G23" s="7">
        <v>0.36943949040514451</v>
      </c>
      <c r="H23" s="7">
        <v>0.35761827186686324</v>
      </c>
      <c r="I23" s="7">
        <v>0.40286175824517817</v>
      </c>
      <c r="J23" s="7">
        <v>0.43391479855062659</v>
      </c>
      <c r="K23" s="7">
        <v>0.39959089631722572</v>
      </c>
      <c r="L23" s="7">
        <v>0.45435033232670058</v>
      </c>
      <c r="M23" s="7">
        <v>0.49312419872287211</v>
      </c>
      <c r="N23" s="7">
        <v>0.46011029112165652</v>
      </c>
      <c r="O23" s="7">
        <v>0.44632208064013057</v>
      </c>
      <c r="P23" s="7">
        <f>IF(P22/P21&gt;1,1,P22/P21)</f>
        <v>0.36769508925548289</v>
      </c>
    </row>
    <row r="24" spans="1:16" ht="11.25" x14ac:dyDescent="0.2">
      <c r="A24" s="2" t="s">
        <v>5</v>
      </c>
      <c r="B24" s="6">
        <v>164148.55000000002</v>
      </c>
      <c r="C24" s="6">
        <v>164583.1</v>
      </c>
      <c r="D24" s="6">
        <v>174460.39</v>
      </c>
      <c r="E24" s="6">
        <v>177614.51</v>
      </c>
      <c r="F24" s="6">
        <v>168251.03999999998</v>
      </c>
      <c r="G24" s="6">
        <v>157829.80000000002</v>
      </c>
      <c r="H24" s="6">
        <v>149211.4</v>
      </c>
      <c r="I24" s="6">
        <v>147359.96</v>
      </c>
      <c r="J24" s="6">
        <v>139181.24</v>
      </c>
      <c r="K24" s="6">
        <v>151095.20848</v>
      </c>
      <c r="L24" s="6">
        <v>151948.67808000001</v>
      </c>
      <c r="M24" s="6">
        <v>158386.60398000004</v>
      </c>
      <c r="N24" s="6">
        <v>182324.12359999999</v>
      </c>
      <c r="O24" s="6">
        <v>200238.28395000001</v>
      </c>
      <c r="P24" s="6">
        <f>IF(P21-P22&lt;0,0,P21-P22)</f>
        <v>221106.80924000003</v>
      </c>
    </row>
    <row r="25" spans="1:16" ht="11.25" x14ac:dyDescent="0.2">
      <c r="A25" s="2" t="s">
        <v>6</v>
      </c>
      <c r="B25" s="7">
        <v>0.68080484576409361</v>
      </c>
      <c r="C25" s="7">
        <v>0.66349679364299963</v>
      </c>
      <c r="D25" s="7">
        <v>0.69507961942742802</v>
      </c>
      <c r="E25" s="7">
        <v>0.6890038117495888</v>
      </c>
      <c r="F25" s="7">
        <v>0.59992161310418946</v>
      </c>
      <c r="G25" s="7">
        <v>0.63056050959485554</v>
      </c>
      <c r="H25" s="7">
        <v>0.64238172813313676</v>
      </c>
      <c r="I25" s="7">
        <v>0.59713824175482189</v>
      </c>
      <c r="J25" s="7">
        <v>0.56608520144937347</v>
      </c>
      <c r="K25" s="7">
        <v>0.60040910368277434</v>
      </c>
      <c r="L25" s="7">
        <v>0.54564966767329937</v>
      </c>
      <c r="M25" s="7">
        <v>0.50687580127712795</v>
      </c>
      <c r="N25" s="7">
        <v>0.53988970887834353</v>
      </c>
      <c r="O25" s="7">
        <v>0.55367791935986943</v>
      </c>
      <c r="P25" s="7">
        <f>P24/P21</f>
        <v>0.63230491074451711</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39997558519241921"/>
    <outlinePr summaryBelow="0" summaryRight="0"/>
    <pageSetUpPr autoPageBreaks="0"/>
  </sheetPr>
  <dimension ref="A1:P25"/>
  <sheetViews>
    <sheetView showOutlineSymbols="0" workbookViewId="0">
      <selection activeCell="P22" sqref="P22"/>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48</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s="107"/>
      <c r="N4" s="107"/>
      <c r="O4" s="107"/>
      <c r="P4" s="107"/>
    </row>
    <row r="5" spans="1:16" ht="11.25" x14ac:dyDescent="0.2">
      <c r="A5" s="2" t="s">
        <v>2</v>
      </c>
      <c r="B5" s="6">
        <v>1282</v>
      </c>
      <c r="C5" s="6">
        <v>1332</v>
      </c>
      <c r="D5" s="6">
        <v>1423</v>
      </c>
      <c r="E5" s="6">
        <v>1406</v>
      </c>
      <c r="F5" s="6">
        <v>1456</v>
      </c>
      <c r="G5" s="6">
        <v>1458</v>
      </c>
      <c r="H5" s="6">
        <v>1380</v>
      </c>
      <c r="I5" s="6">
        <v>1399</v>
      </c>
      <c r="J5" s="6">
        <v>1375</v>
      </c>
      <c r="K5" s="6">
        <v>1364</v>
      </c>
      <c r="L5" s="6">
        <v>1301</v>
      </c>
      <c r="M5" s="6">
        <v>1303</v>
      </c>
      <c r="N5" s="6">
        <v>1304</v>
      </c>
      <c r="O5" s="6">
        <v>1304</v>
      </c>
      <c r="P5" s="6">
        <v>1309</v>
      </c>
    </row>
    <row r="6" spans="1:16" ht="11.25" x14ac:dyDescent="0.2">
      <c r="A6" s="2" t="s">
        <v>3</v>
      </c>
      <c r="B6" s="6">
        <v>174</v>
      </c>
      <c r="C6" s="6">
        <v>179</v>
      </c>
      <c r="D6" s="6">
        <v>203</v>
      </c>
      <c r="E6" s="6">
        <v>209</v>
      </c>
      <c r="F6" s="6">
        <v>201</v>
      </c>
      <c r="G6" s="6">
        <v>194</v>
      </c>
      <c r="H6" s="6">
        <v>183</v>
      </c>
      <c r="I6" s="6">
        <v>166</v>
      </c>
      <c r="J6" s="6">
        <v>172</v>
      </c>
      <c r="K6" s="6">
        <v>169</v>
      </c>
      <c r="L6" s="6">
        <v>185</v>
      </c>
      <c r="M6" s="6">
        <v>188</v>
      </c>
      <c r="N6" s="6">
        <v>175</v>
      </c>
      <c r="O6" s="6">
        <v>182</v>
      </c>
      <c r="P6" s="6">
        <f>Data!$B$19</f>
        <v>186</v>
      </c>
    </row>
    <row r="7" spans="1:16" ht="11.25" x14ac:dyDescent="0.2">
      <c r="A7" s="2" t="s">
        <v>4</v>
      </c>
      <c r="B7" s="7">
        <v>0.1357254290171607</v>
      </c>
      <c r="C7" s="7">
        <v>0.13438438438438438</v>
      </c>
      <c r="D7" s="7">
        <v>0.1426563598032326</v>
      </c>
      <c r="E7" s="7">
        <v>0.14864864864864866</v>
      </c>
      <c r="F7" s="7">
        <v>0.13804945054945056</v>
      </c>
      <c r="G7" s="7">
        <v>0.13305898491083676</v>
      </c>
      <c r="H7" s="7">
        <v>0.13260869565217392</v>
      </c>
      <c r="I7" s="7">
        <v>0.11865618298784847</v>
      </c>
      <c r="J7" s="7">
        <v>0.12509090909090909</v>
      </c>
      <c r="K7" s="7">
        <v>0.12390029325513197</v>
      </c>
      <c r="L7" s="7">
        <v>0.14219830899308225</v>
      </c>
      <c r="M7" s="7">
        <v>0.14428242517267845</v>
      </c>
      <c r="N7" s="7">
        <v>0.13420245398773006</v>
      </c>
      <c r="O7" s="7">
        <v>0.13957055214723926</v>
      </c>
      <c r="P7" s="7">
        <f>IF(P6/P5&gt;1,1,P6/P5)</f>
        <v>0.14209320091673033</v>
      </c>
    </row>
    <row r="8" spans="1:16" ht="11.25" x14ac:dyDescent="0.2">
      <c r="A8" s="2" t="s">
        <v>5</v>
      </c>
      <c r="B8" s="6">
        <v>1108</v>
      </c>
      <c r="C8" s="6">
        <v>1153</v>
      </c>
      <c r="D8" s="6">
        <v>1220</v>
      </c>
      <c r="E8" s="6">
        <v>1197</v>
      </c>
      <c r="F8" s="6">
        <v>1255</v>
      </c>
      <c r="G8" s="6">
        <v>1264</v>
      </c>
      <c r="H8" s="6">
        <v>1197</v>
      </c>
      <c r="I8" s="6">
        <v>1233</v>
      </c>
      <c r="J8" s="6">
        <v>1203</v>
      </c>
      <c r="K8" s="6">
        <v>1195</v>
      </c>
      <c r="L8" s="6">
        <v>1116</v>
      </c>
      <c r="M8" s="6">
        <v>1115</v>
      </c>
      <c r="N8" s="6">
        <v>1129</v>
      </c>
      <c r="O8" s="6">
        <v>1122</v>
      </c>
      <c r="P8" s="6">
        <f>IF(P5-P6&lt;0,0,P5-P6)</f>
        <v>1123</v>
      </c>
    </row>
    <row r="9" spans="1:16" ht="11.25" x14ac:dyDescent="0.2">
      <c r="A9" s="2" t="s">
        <v>6</v>
      </c>
      <c r="B9" s="7">
        <v>0.86427457098283933</v>
      </c>
      <c r="C9" s="7">
        <v>0.86561561561561562</v>
      </c>
      <c r="D9" s="7">
        <v>0.85734364019676734</v>
      </c>
      <c r="E9" s="7">
        <v>0.85135135135135132</v>
      </c>
      <c r="F9" s="7">
        <v>0.8619505494505495</v>
      </c>
      <c r="G9" s="7">
        <v>0.86694101508916321</v>
      </c>
      <c r="H9" s="7">
        <v>0.86739130434782608</v>
      </c>
      <c r="I9" s="7">
        <v>0.88134381701215159</v>
      </c>
      <c r="J9" s="7">
        <v>0.87490909090909086</v>
      </c>
      <c r="K9" s="7">
        <v>0.87609970674486803</v>
      </c>
      <c r="L9" s="7">
        <v>0.85780169100691772</v>
      </c>
      <c r="M9" s="7">
        <v>0.85571757482732158</v>
      </c>
      <c r="N9" s="7">
        <v>0.86579754601226999</v>
      </c>
      <c r="O9" s="7">
        <v>0.86042944785276076</v>
      </c>
      <c r="P9" s="7">
        <f>P8/P5</f>
        <v>0.85790679908326972</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14142</v>
      </c>
      <c r="C12" s="6">
        <v>14784</v>
      </c>
      <c r="D12" s="6">
        <v>16198</v>
      </c>
      <c r="E12" s="6">
        <v>16340</v>
      </c>
      <c r="F12" s="6">
        <v>16229</v>
      </c>
      <c r="G12" s="6">
        <v>15715</v>
      </c>
      <c r="H12" s="6">
        <v>14266</v>
      </c>
      <c r="I12" s="6">
        <v>13823</v>
      </c>
      <c r="J12" s="6">
        <v>14259</v>
      </c>
      <c r="K12" s="6">
        <v>15492</v>
      </c>
      <c r="L12" s="6">
        <v>16798</v>
      </c>
      <c r="M12" s="6">
        <v>16449</v>
      </c>
      <c r="N12" s="6">
        <v>15498</v>
      </c>
      <c r="O12" s="6">
        <v>15778</v>
      </c>
      <c r="P12" s="6">
        <v>17791</v>
      </c>
    </row>
    <row r="13" spans="1:16" ht="11.25" x14ac:dyDescent="0.2">
      <c r="A13" s="2" t="s">
        <v>8</v>
      </c>
      <c r="B13" s="6">
        <v>10182.24</v>
      </c>
      <c r="C13" s="6">
        <v>10644.48</v>
      </c>
      <c r="D13" s="6">
        <v>11662.56</v>
      </c>
      <c r="E13" s="6">
        <v>11764.8</v>
      </c>
      <c r="F13" s="6">
        <v>11360.3</v>
      </c>
      <c r="G13" s="6">
        <v>11000.5</v>
      </c>
      <c r="H13" s="6">
        <v>9986.1999999999989</v>
      </c>
      <c r="I13" s="6">
        <v>9676.0999999999985</v>
      </c>
      <c r="J13" s="6">
        <v>9981.2999999999993</v>
      </c>
      <c r="K13" s="6">
        <v>10844.4</v>
      </c>
      <c r="L13" s="6">
        <v>11758.599999999999</v>
      </c>
      <c r="M13" s="6">
        <v>11514.3</v>
      </c>
      <c r="N13" s="6">
        <v>10848.599999999999</v>
      </c>
      <c r="O13" s="6">
        <v>11044.599999999999</v>
      </c>
      <c r="P13" s="6">
        <f>P12*0.7</f>
        <v>12453.699999999999</v>
      </c>
    </row>
    <row r="14" spans="1:16" ht="11.25" x14ac:dyDescent="0.2">
      <c r="A14" s="2" t="s">
        <v>3</v>
      </c>
      <c r="B14" s="6">
        <v>2092</v>
      </c>
      <c r="C14" s="6">
        <v>2275</v>
      </c>
      <c r="D14" s="6">
        <v>2546</v>
      </c>
      <c r="E14" s="6">
        <v>2333</v>
      </c>
      <c r="F14" s="6">
        <v>2370</v>
      </c>
      <c r="G14" s="6">
        <v>2115</v>
      </c>
      <c r="H14" s="6">
        <v>2014</v>
      </c>
      <c r="I14" s="6">
        <v>2187</v>
      </c>
      <c r="J14" s="6">
        <v>2240</v>
      </c>
      <c r="K14" s="6">
        <v>2303.4166666666665</v>
      </c>
      <c r="L14" s="6">
        <v>2989.4166666666665</v>
      </c>
      <c r="M14" s="6">
        <v>2530.1666666666661</v>
      </c>
      <c r="N14" s="6">
        <v>2113</v>
      </c>
      <c r="O14" s="6">
        <v>2114.9166666666665</v>
      </c>
      <c r="P14" s="6">
        <f>Data!$C$19</f>
        <v>2042.0833333333333</v>
      </c>
    </row>
    <row r="15" spans="1:16" ht="11.25" x14ac:dyDescent="0.2">
      <c r="A15" s="2" t="s">
        <v>4</v>
      </c>
      <c r="B15" s="7">
        <v>0.20545577397507819</v>
      </c>
      <c r="C15" s="7">
        <v>0.21372579966329966</v>
      </c>
      <c r="D15" s="7">
        <v>0.21830541493462843</v>
      </c>
      <c r="E15" s="7">
        <v>0.19830341357269143</v>
      </c>
      <c r="F15" s="7">
        <v>0.20862125119935215</v>
      </c>
      <c r="G15" s="7">
        <v>0.19226398800054542</v>
      </c>
      <c r="H15" s="7">
        <v>0.20167831607618517</v>
      </c>
      <c r="I15" s="7">
        <v>0.22602081417099867</v>
      </c>
      <c r="J15" s="7">
        <v>0.22441966477312575</v>
      </c>
      <c r="K15" s="7">
        <v>0.21240609592662266</v>
      </c>
      <c r="L15" s="7">
        <v>0.25423236326320031</v>
      </c>
      <c r="M15" s="7">
        <v>0.2197412492871183</v>
      </c>
      <c r="N15" s="7">
        <v>0.19477167560791256</v>
      </c>
      <c r="O15" s="7">
        <v>0.19148875166748155</v>
      </c>
      <c r="P15" s="7">
        <f>IF(P14/P13&gt;1,1,P14/P13)</f>
        <v>0.16397402646067702</v>
      </c>
    </row>
    <row r="16" spans="1:16" ht="11.25" x14ac:dyDescent="0.2">
      <c r="A16" s="2" t="s">
        <v>5</v>
      </c>
      <c r="B16" s="6">
        <v>8090.24</v>
      </c>
      <c r="C16" s="6">
        <v>8369.48</v>
      </c>
      <c r="D16" s="6">
        <v>9116.56</v>
      </c>
      <c r="E16" s="6">
        <v>9431.7999999999993</v>
      </c>
      <c r="F16" s="6">
        <v>8990.2999999999993</v>
      </c>
      <c r="G16" s="6">
        <v>8885.5</v>
      </c>
      <c r="H16" s="6">
        <v>7972.1999999999989</v>
      </c>
      <c r="I16" s="6">
        <v>7489.0999999999985</v>
      </c>
      <c r="J16" s="6">
        <v>7741.2999999999993</v>
      </c>
      <c r="K16" s="6">
        <v>8540.9833333333336</v>
      </c>
      <c r="L16" s="6">
        <v>8769.1833333333325</v>
      </c>
      <c r="M16" s="6">
        <v>8984.1333333333332</v>
      </c>
      <c r="N16" s="6">
        <v>8735.5999999999985</v>
      </c>
      <c r="O16" s="6">
        <v>8929.6833333333325</v>
      </c>
      <c r="P16" s="6">
        <f>IF(P13-P14&lt;0,0,P13-P14)</f>
        <v>10411.616666666665</v>
      </c>
    </row>
    <row r="17" spans="1:16" ht="11.25" x14ac:dyDescent="0.2">
      <c r="A17" s="2" t="s">
        <v>6</v>
      </c>
      <c r="B17" s="7">
        <v>0.79454422602492181</v>
      </c>
      <c r="C17" s="7">
        <v>0.78627420033670037</v>
      </c>
      <c r="D17" s="7">
        <v>0.78169458506537159</v>
      </c>
      <c r="E17" s="7">
        <v>0.80169658642730857</v>
      </c>
      <c r="F17" s="7">
        <v>0.79137874880064785</v>
      </c>
      <c r="G17" s="7">
        <v>0.80773601199945455</v>
      </c>
      <c r="H17" s="7">
        <v>0.79832168392381486</v>
      </c>
      <c r="I17" s="7">
        <v>0.77397918582900127</v>
      </c>
      <c r="J17" s="7">
        <v>0.7755803352268742</v>
      </c>
      <c r="K17" s="7">
        <v>0.78759390407337737</v>
      </c>
      <c r="L17" s="7">
        <v>0.7457676367367998</v>
      </c>
      <c r="M17" s="7">
        <v>0.78025875071288175</v>
      </c>
      <c r="N17" s="7">
        <v>0.80522832439208747</v>
      </c>
      <c r="O17" s="7">
        <v>0.80851124833251853</v>
      </c>
      <c r="P17" s="7">
        <f>P16/P13</f>
        <v>0.83602597353932295</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498528</v>
      </c>
      <c r="C20" s="6">
        <v>556570</v>
      </c>
      <c r="D20" s="6">
        <v>707567</v>
      </c>
      <c r="E20" s="6">
        <v>754729</v>
      </c>
      <c r="F20" s="6">
        <v>787222</v>
      </c>
      <c r="G20" s="6">
        <v>801849</v>
      </c>
      <c r="H20" s="6">
        <v>712013</v>
      </c>
      <c r="I20" s="6">
        <v>697853</v>
      </c>
      <c r="J20" s="6">
        <v>730822</v>
      </c>
      <c r="K20" s="6">
        <v>816146</v>
      </c>
      <c r="L20" s="6">
        <v>950309</v>
      </c>
      <c r="M20" s="6">
        <v>927961</v>
      </c>
      <c r="N20" s="6">
        <v>883876</v>
      </c>
      <c r="O20" s="6">
        <v>919265</v>
      </c>
      <c r="P20" s="6">
        <v>1115064</v>
      </c>
    </row>
    <row r="21" spans="1:16" ht="11.25" x14ac:dyDescent="0.2">
      <c r="A21" s="2" t="s">
        <v>8</v>
      </c>
      <c r="B21" s="6">
        <v>334013.76</v>
      </c>
      <c r="C21" s="6">
        <v>372901.9</v>
      </c>
      <c r="D21" s="6">
        <v>474069.89</v>
      </c>
      <c r="E21" s="6">
        <v>505668.43000000005</v>
      </c>
      <c r="F21" s="6">
        <v>503822.08000000002</v>
      </c>
      <c r="G21" s="6">
        <v>513183.36</v>
      </c>
      <c r="H21" s="6">
        <v>455688.32</v>
      </c>
      <c r="I21" s="6">
        <v>446625.92</v>
      </c>
      <c r="J21" s="6">
        <v>467726.08000000002</v>
      </c>
      <c r="K21" s="6">
        <v>522333.44</v>
      </c>
      <c r="L21" s="6">
        <v>608197.76</v>
      </c>
      <c r="M21" s="6">
        <v>593895.04</v>
      </c>
      <c r="N21" s="6">
        <v>565680.64000000001</v>
      </c>
      <c r="O21" s="6">
        <v>588329.6</v>
      </c>
      <c r="P21" s="6">
        <f>P20*0.64</f>
        <v>713640.95999999996</v>
      </c>
    </row>
    <row r="22" spans="1:16" ht="11.25" x14ac:dyDescent="0.2">
      <c r="A22" s="2" t="s">
        <v>3</v>
      </c>
      <c r="B22" s="6">
        <v>81805</v>
      </c>
      <c r="C22" s="6">
        <v>85907</v>
      </c>
      <c r="D22" s="6">
        <v>104118</v>
      </c>
      <c r="E22" s="6">
        <v>84907</v>
      </c>
      <c r="F22" s="6">
        <v>92340</v>
      </c>
      <c r="G22" s="6">
        <v>84386</v>
      </c>
      <c r="H22" s="6">
        <v>78995</v>
      </c>
      <c r="I22" s="6">
        <v>97517</v>
      </c>
      <c r="J22" s="6">
        <v>100403</v>
      </c>
      <c r="K22" s="6">
        <v>109060.2218</v>
      </c>
      <c r="L22" s="6">
        <v>140005.24437999999</v>
      </c>
      <c r="M22" s="6">
        <v>114977.97955000002</v>
      </c>
      <c r="N22" s="6">
        <v>93528.241219999996</v>
      </c>
      <c r="O22" s="6">
        <v>97017.807789999992</v>
      </c>
      <c r="P22" s="6">
        <f>Data!$D$19</f>
        <v>94257.23318000001</v>
      </c>
    </row>
    <row r="23" spans="1:16" ht="11.25" x14ac:dyDescent="0.2">
      <c r="A23" s="2" t="s">
        <v>4</v>
      </c>
      <c r="B23" s="7">
        <v>0.24491505978675848</v>
      </c>
      <c r="C23" s="7">
        <v>0.23037426197077568</v>
      </c>
      <c r="D23" s="7">
        <v>0.21962584461966145</v>
      </c>
      <c r="E23" s="7">
        <v>0.16791042304143841</v>
      </c>
      <c r="F23" s="7">
        <v>0.18327898610557122</v>
      </c>
      <c r="G23" s="7">
        <v>0.16443635272975335</v>
      </c>
      <c r="H23" s="7">
        <v>0.17335313751293865</v>
      </c>
      <c r="I23" s="7">
        <v>0.21834155975542127</v>
      </c>
      <c r="J23" s="7">
        <v>0.21466196625170014</v>
      </c>
      <c r="K23" s="7">
        <v>0.208794255638697</v>
      </c>
      <c r="L23" s="7">
        <v>0.23019690894619538</v>
      </c>
      <c r="M23" s="7">
        <v>0.19359983129342184</v>
      </c>
      <c r="N23" s="7">
        <v>0.16533753253425817</v>
      </c>
      <c r="O23" s="7">
        <v>0.1649038358600349</v>
      </c>
      <c r="P23" s="7">
        <f>IF(P22/P21&gt;1,1,P22/P21)</f>
        <v>0.13207934866855178</v>
      </c>
    </row>
    <row r="24" spans="1:16" ht="11.25" x14ac:dyDescent="0.2">
      <c r="A24" s="2" t="s">
        <v>5</v>
      </c>
      <c r="B24" s="6">
        <v>252208.76</v>
      </c>
      <c r="C24" s="6">
        <v>286994.90000000002</v>
      </c>
      <c r="D24" s="6">
        <v>369951.89</v>
      </c>
      <c r="E24" s="6">
        <v>420761.43000000005</v>
      </c>
      <c r="F24" s="6">
        <v>411482.08</v>
      </c>
      <c r="G24" s="6">
        <v>428797.36</v>
      </c>
      <c r="H24" s="6">
        <v>376693.32</v>
      </c>
      <c r="I24" s="6">
        <v>349108.92</v>
      </c>
      <c r="J24" s="6">
        <v>367323.08</v>
      </c>
      <c r="K24" s="6">
        <v>413273.2182</v>
      </c>
      <c r="L24" s="6">
        <v>468192.51562000002</v>
      </c>
      <c r="M24" s="6">
        <v>478917.06044999999</v>
      </c>
      <c r="N24" s="6">
        <v>472152.39878000005</v>
      </c>
      <c r="O24" s="6">
        <v>491311.79220999999</v>
      </c>
      <c r="P24" s="6">
        <f>IF(P21-P22&lt;0,0,P21-P22)</f>
        <v>619383.72681999998</v>
      </c>
    </row>
    <row r="25" spans="1:16" ht="11.25" x14ac:dyDescent="0.2">
      <c r="A25" s="2" t="s">
        <v>6</v>
      </c>
      <c r="B25" s="7">
        <v>0.75508494021324157</v>
      </c>
      <c r="C25" s="7">
        <v>0.76962573802922429</v>
      </c>
      <c r="D25" s="7">
        <v>0.7803741553803385</v>
      </c>
      <c r="E25" s="7">
        <v>0.83208957695856156</v>
      </c>
      <c r="F25" s="7">
        <v>0.81672101389442875</v>
      </c>
      <c r="G25" s="7">
        <v>0.83556364727024668</v>
      </c>
      <c r="H25" s="7">
        <v>0.82664686248706132</v>
      </c>
      <c r="I25" s="7">
        <v>0.78165844024457876</v>
      </c>
      <c r="J25" s="7">
        <v>0.78533803374829991</v>
      </c>
      <c r="K25" s="7">
        <v>0.79120574436130298</v>
      </c>
      <c r="L25" s="7">
        <v>0.76980309105380462</v>
      </c>
      <c r="M25" s="7">
        <v>0.80640016870657816</v>
      </c>
      <c r="N25" s="7">
        <v>0.83466246746574191</v>
      </c>
      <c r="O25" s="7">
        <v>0.83509616413996512</v>
      </c>
      <c r="P25" s="7">
        <f>P24/P21</f>
        <v>0.86792065133144825</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5" tint="0.39997558519241921"/>
    <outlinePr summaryBelow="0" summaryRight="0"/>
    <pageSetUpPr autoPageBreaks="0"/>
  </sheetPr>
  <dimension ref="A1:P25"/>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49</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631</v>
      </c>
      <c r="C5" s="6">
        <v>644</v>
      </c>
      <c r="D5" s="6">
        <v>661</v>
      </c>
      <c r="E5" s="6">
        <v>679</v>
      </c>
      <c r="F5" s="6">
        <v>673</v>
      </c>
      <c r="G5" s="6">
        <v>656</v>
      </c>
      <c r="H5" s="6">
        <v>616</v>
      </c>
      <c r="I5" s="6">
        <v>603</v>
      </c>
      <c r="J5" s="6">
        <v>605</v>
      </c>
      <c r="K5" s="6">
        <v>600</v>
      </c>
      <c r="L5" s="6">
        <v>581</v>
      </c>
      <c r="M5" s="6">
        <v>597</v>
      </c>
      <c r="N5" s="6">
        <v>611</v>
      </c>
      <c r="O5" s="6">
        <v>618</v>
      </c>
      <c r="P5" s="6">
        <v>609</v>
      </c>
    </row>
    <row r="6" spans="1:16" ht="11.25" x14ac:dyDescent="0.2">
      <c r="A6" s="2" t="s">
        <v>3</v>
      </c>
      <c r="B6" s="6">
        <v>51</v>
      </c>
      <c r="C6" s="6">
        <v>51</v>
      </c>
      <c r="D6" s="6">
        <v>52</v>
      </c>
      <c r="E6" s="6">
        <v>40</v>
      </c>
      <c r="F6" s="6">
        <v>47</v>
      </c>
      <c r="G6" s="6">
        <v>38</v>
      </c>
      <c r="H6" s="6">
        <v>32</v>
      </c>
      <c r="I6" s="6">
        <v>33</v>
      </c>
      <c r="J6" s="6">
        <v>31</v>
      </c>
      <c r="K6" s="6">
        <v>31</v>
      </c>
      <c r="L6" s="6">
        <v>43</v>
      </c>
      <c r="M6" s="6">
        <v>40</v>
      </c>
      <c r="N6" s="6">
        <v>42</v>
      </c>
      <c r="O6" s="6">
        <v>38</v>
      </c>
      <c r="P6" s="6">
        <f>Data!$B$20</f>
        <v>31</v>
      </c>
    </row>
    <row r="7" spans="1:16" ht="11.25" x14ac:dyDescent="0.2">
      <c r="A7" s="2" t="s">
        <v>4</v>
      </c>
      <c r="B7" s="7">
        <v>8.0824088748019024E-2</v>
      </c>
      <c r="C7" s="7">
        <v>7.9192546583850928E-2</v>
      </c>
      <c r="D7" s="7">
        <v>7.8668683812405452E-2</v>
      </c>
      <c r="E7" s="7">
        <v>5.8910162002945507E-2</v>
      </c>
      <c r="F7" s="7">
        <v>6.9836552748885589E-2</v>
      </c>
      <c r="G7" s="7">
        <v>5.7926829268292686E-2</v>
      </c>
      <c r="H7" s="7">
        <v>5.1948051948051951E-2</v>
      </c>
      <c r="I7" s="7">
        <v>5.4726368159203981E-2</v>
      </c>
      <c r="J7" s="7">
        <v>5.1239669421487603E-2</v>
      </c>
      <c r="K7" s="7">
        <v>5.1666666666666666E-2</v>
      </c>
      <c r="L7" s="7">
        <v>7.4010327022375214E-2</v>
      </c>
      <c r="M7" s="7">
        <v>6.7001675041876041E-2</v>
      </c>
      <c r="N7" s="7">
        <v>6.8739770867430439E-2</v>
      </c>
      <c r="O7" s="7">
        <v>6.1488673139158574E-2</v>
      </c>
      <c r="P7" s="7">
        <f>IF(P6/P5&gt;1,1,P6/P5)</f>
        <v>5.090311986863711E-2</v>
      </c>
    </row>
    <row r="8" spans="1:16" ht="11.25" x14ac:dyDescent="0.2">
      <c r="A8" s="2" t="s">
        <v>5</v>
      </c>
      <c r="B8" s="6">
        <v>580</v>
      </c>
      <c r="C8" s="6">
        <v>593</v>
      </c>
      <c r="D8" s="6">
        <v>609</v>
      </c>
      <c r="E8" s="6">
        <v>639</v>
      </c>
      <c r="F8" s="6">
        <v>626</v>
      </c>
      <c r="G8" s="6">
        <v>618</v>
      </c>
      <c r="H8" s="6">
        <v>584</v>
      </c>
      <c r="I8" s="6">
        <v>570</v>
      </c>
      <c r="J8" s="6">
        <v>574</v>
      </c>
      <c r="K8" s="6">
        <v>569</v>
      </c>
      <c r="L8" s="6">
        <v>538</v>
      </c>
      <c r="M8" s="6">
        <v>557</v>
      </c>
      <c r="N8" s="6">
        <v>569</v>
      </c>
      <c r="O8" s="6">
        <v>580</v>
      </c>
      <c r="P8" s="6">
        <f>IF(P5-P6&lt;0,0,P5-P6)</f>
        <v>578</v>
      </c>
    </row>
    <row r="9" spans="1:16" ht="11.25" x14ac:dyDescent="0.2">
      <c r="A9" s="2" t="s">
        <v>6</v>
      </c>
      <c r="B9" s="7">
        <v>0.91917591125198095</v>
      </c>
      <c r="C9" s="7">
        <v>0.92080745341614911</v>
      </c>
      <c r="D9" s="7">
        <v>0.92133131618759456</v>
      </c>
      <c r="E9" s="7">
        <v>0.94108983799705448</v>
      </c>
      <c r="F9" s="7">
        <v>0.93016344725111444</v>
      </c>
      <c r="G9" s="7">
        <v>0.94207317073170727</v>
      </c>
      <c r="H9" s="7">
        <v>0.94805194805194803</v>
      </c>
      <c r="I9" s="7">
        <v>0.94527363184079605</v>
      </c>
      <c r="J9" s="7">
        <v>0.94876033057851239</v>
      </c>
      <c r="K9" s="7">
        <v>0.94833333333333336</v>
      </c>
      <c r="L9" s="7">
        <v>0.9259896729776248</v>
      </c>
      <c r="M9" s="7">
        <v>0.93299832495812396</v>
      </c>
      <c r="N9" s="7">
        <v>0.93126022913256956</v>
      </c>
      <c r="O9" s="7">
        <v>0.93851132686084138</v>
      </c>
      <c r="P9" s="7">
        <f>P8/P5</f>
        <v>0.94909688013136284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2918</v>
      </c>
      <c r="C12" s="6">
        <v>2818</v>
      </c>
      <c r="D12" s="6">
        <v>2878</v>
      </c>
      <c r="E12" s="6">
        <v>2932</v>
      </c>
      <c r="F12" s="6">
        <v>2759</v>
      </c>
      <c r="G12" s="6">
        <v>2385</v>
      </c>
      <c r="H12" s="6">
        <v>2225</v>
      </c>
      <c r="I12" s="6">
        <v>2445</v>
      </c>
      <c r="J12" s="6">
        <v>2721</v>
      </c>
      <c r="K12" s="6">
        <v>2687</v>
      </c>
      <c r="L12" s="6">
        <v>2721</v>
      </c>
      <c r="M12" s="6">
        <v>2670</v>
      </c>
      <c r="N12" s="6">
        <v>2753</v>
      </c>
      <c r="O12" s="6">
        <v>2937</v>
      </c>
      <c r="P12" s="6">
        <v>3076</v>
      </c>
    </row>
    <row r="13" spans="1:16" ht="11.25" x14ac:dyDescent="0.2">
      <c r="A13" s="2" t="s">
        <v>8</v>
      </c>
      <c r="B13" s="6">
        <v>2100.96</v>
      </c>
      <c r="C13" s="6">
        <v>2028.96</v>
      </c>
      <c r="D13" s="6">
        <v>2072.16</v>
      </c>
      <c r="E13" s="6">
        <v>2111.04</v>
      </c>
      <c r="F13" s="6">
        <v>1931.3</v>
      </c>
      <c r="G13" s="6">
        <v>1669.5</v>
      </c>
      <c r="H13" s="6">
        <v>1557.5</v>
      </c>
      <c r="I13" s="6">
        <v>1711.5</v>
      </c>
      <c r="J13" s="6">
        <v>1904.6999999999998</v>
      </c>
      <c r="K13" s="6">
        <v>1880.8999999999999</v>
      </c>
      <c r="L13" s="6">
        <v>1904.6999999999998</v>
      </c>
      <c r="M13" s="6">
        <v>1868.9999999999998</v>
      </c>
      <c r="N13" s="6">
        <v>1927.1</v>
      </c>
      <c r="O13" s="6">
        <v>2055.9</v>
      </c>
      <c r="P13" s="6">
        <f>P12*0.7</f>
        <v>2153.1999999999998</v>
      </c>
    </row>
    <row r="14" spans="1:16" ht="11.25" x14ac:dyDescent="0.2">
      <c r="A14" s="2" t="s">
        <v>3</v>
      </c>
      <c r="B14" s="6">
        <v>416</v>
      </c>
      <c r="C14" s="6">
        <v>380</v>
      </c>
      <c r="D14" s="6">
        <v>377</v>
      </c>
      <c r="E14" s="6">
        <v>427</v>
      </c>
      <c r="F14" s="6">
        <v>436</v>
      </c>
      <c r="G14" s="6">
        <v>274</v>
      </c>
      <c r="H14" s="6">
        <v>285</v>
      </c>
      <c r="I14" s="6">
        <v>302</v>
      </c>
      <c r="J14" s="6">
        <v>404</v>
      </c>
      <c r="K14" s="6">
        <v>327.5</v>
      </c>
      <c r="L14" s="6">
        <v>307.83333333333331</v>
      </c>
      <c r="M14" s="6">
        <v>276.33333333333331</v>
      </c>
      <c r="N14" s="6">
        <v>279.16666666666669</v>
      </c>
      <c r="O14" s="6">
        <v>335.25</v>
      </c>
      <c r="P14" s="6">
        <f>Data!$C$20</f>
        <v>352.33333333333337</v>
      </c>
    </row>
    <row r="15" spans="1:16" ht="11.25" x14ac:dyDescent="0.2">
      <c r="A15" s="2" t="s">
        <v>4</v>
      </c>
      <c r="B15" s="7">
        <v>0.19800472165105476</v>
      </c>
      <c r="C15" s="7">
        <v>0.18728806876429302</v>
      </c>
      <c r="D15" s="7">
        <v>0.18193575785653618</v>
      </c>
      <c r="E15" s="7">
        <v>0.20226997119902987</v>
      </c>
      <c r="F15" s="7">
        <v>0.22575467301817428</v>
      </c>
      <c r="G15" s="7">
        <v>0.16412099430967356</v>
      </c>
      <c r="H15" s="7">
        <v>0.18298555377207062</v>
      </c>
      <c r="I15" s="7">
        <v>0.17645340344726848</v>
      </c>
      <c r="J15" s="7">
        <v>0.21210689347403794</v>
      </c>
      <c r="K15" s="7">
        <v>0.17411877292785369</v>
      </c>
      <c r="L15" s="7">
        <v>0.16161775257695876</v>
      </c>
      <c r="M15" s="7">
        <v>0.14785090065988943</v>
      </c>
      <c r="N15" s="7">
        <v>0.14486361199038281</v>
      </c>
      <c r="O15" s="7">
        <v>0.16306726980884284</v>
      </c>
      <c r="P15" s="7">
        <f>IF(P14/P13&gt;1,1,P14/P13)</f>
        <v>0.16363242306025144</v>
      </c>
    </row>
    <row r="16" spans="1:16" ht="11.25" x14ac:dyDescent="0.2">
      <c r="A16" s="2" t="s">
        <v>5</v>
      </c>
      <c r="B16" s="6">
        <v>1684.96</v>
      </c>
      <c r="C16" s="6">
        <v>1648.96</v>
      </c>
      <c r="D16" s="6">
        <v>1695.1599999999999</v>
      </c>
      <c r="E16" s="6">
        <v>1684.04</v>
      </c>
      <c r="F16" s="6">
        <v>1495.3</v>
      </c>
      <c r="G16" s="6">
        <v>1395.5</v>
      </c>
      <c r="H16" s="6">
        <v>1272.5</v>
      </c>
      <c r="I16" s="6">
        <v>1409.5</v>
      </c>
      <c r="J16" s="6">
        <v>1500.6999999999998</v>
      </c>
      <c r="K16" s="6">
        <v>1553.3999999999999</v>
      </c>
      <c r="L16" s="6">
        <v>1596.8666666666666</v>
      </c>
      <c r="M16" s="6">
        <v>1592.6666666666665</v>
      </c>
      <c r="N16" s="6">
        <v>1647.9333333333332</v>
      </c>
      <c r="O16" s="6">
        <v>1720.65</v>
      </c>
      <c r="P16" s="6">
        <f>IF(P13-P14&lt;0,0,P13-P14)</f>
        <v>1800.8666666666663</v>
      </c>
    </row>
    <row r="17" spans="1:16" ht="11.25" x14ac:dyDescent="0.2">
      <c r="A17" s="2" t="s">
        <v>6</v>
      </c>
      <c r="B17" s="7">
        <v>0.80199527834894524</v>
      </c>
      <c r="C17" s="7">
        <v>0.81271193123570695</v>
      </c>
      <c r="D17" s="7">
        <v>0.81806424214346385</v>
      </c>
      <c r="E17" s="7">
        <v>0.7977300288009701</v>
      </c>
      <c r="F17" s="7">
        <v>0.77424532698182569</v>
      </c>
      <c r="G17" s="7">
        <v>0.83587900569032647</v>
      </c>
      <c r="H17" s="7">
        <v>0.8170144462279294</v>
      </c>
      <c r="I17" s="7">
        <v>0.82354659655273155</v>
      </c>
      <c r="J17" s="7">
        <v>0.78789310652596212</v>
      </c>
      <c r="K17" s="7">
        <v>0.82588122707214628</v>
      </c>
      <c r="L17" s="7">
        <v>0.83838224742304124</v>
      </c>
      <c r="M17" s="7">
        <v>0.85214909934011063</v>
      </c>
      <c r="N17" s="7">
        <v>0.85513638800961722</v>
      </c>
      <c r="O17" s="7">
        <v>0.83693273019115721</v>
      </c>
      <c r="P17" s="7">
        <f>P16/P13</f>
        <v>0.8363675769397485</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104034</v>
      </c>
      <c r="C20" s="6">
        <v>101953</v>
      </c>
      <c r="D20" s="6">
        <v>107441</v>
      </c>
      <c r="E20" s="6">
        <v>117478</v>
      </c>
      <c r="F20" s="6">
        <v>115109</v>
      </c>
      <c r="G20" s="6">
        <v>97926</v>
      </c>
      <c r="H20" s="6">
        <v>90560</v>
      </c>
      <c r="I20" s="6">
        <v>109227</v>
      </c>
      <c r="J20" s="6">
        <v>127750</v>
      </c>
      <c r="K20" s="6">
        <v>128866</v>
      </c>
      <c r="L20" s="6">
        <v>132191</v>
      </c>
      <c r="M20" s="6">
        <v>127137</v>
      </c>
      <c r="N20" s="6">
        <v>132748</v>
      </c>
      <c r="O20" s="6">
        <v>146361</v>
      </c>
      <c r="P20" s="6">
        <v>151211</v>
      </c>
    </row>
    <row r="21" spans="1:16" ht="11.25" x14ac:dyDescent="0.2">
      <c r="A21" s="2" t="s">
        <v>8</v>
      </c>
      <c r="B21" s="6">
        <v>69702.78</v>
      </c>
      <c r="C21" s="6">
        <v>68308.510000000009</v>
      </c>
      <c r="D21" s="6">
        <v>71985.47</v>
      </c>
      <c r="E21" s="6">
        <v>78710.260000000009</v>
      </c>
      <c r="F21" s="6">
        <v>73669.759999999995</v>
      </c>
      <c r="G21" s="6">
        <v>62672.639999999999</v>
      </c>
      <c r="H21" s="6">
        <v>57958.400000000001</v>
      </c>
      <c r="I21" s="6">
        <v>69905.279999999999</v>
      </c>
      <c r="J21" s="6">
        <v>81760</v>
      </c>
      <c r="K21" s="6">
        <v>82474.240000000005</v>
      </c>
      <c r="L21" s="6">
        <v>84602.240000000005</v>
      </c>
      <c r="M21" s="6">
        <v>81367.680000000008</v>
      </c>
      <c r="N21" s="6">
        <v>84958.720000000001</v>
      </c>
      <c r="O21" s="6">
        <v>93671.040000000008</v>
      </c>
      <c r="P21" s="6">
        <f>P20*0.64</f>
        <v>96775.040000000008</v>
      </c>
    </row>
    <row r="22" spans="1:16" ht="11.25" x14ac:dyDescent="0.2">
      <c r="A22" s="2" t="s">
        <v>3</v>
      </c>
      <c r="B22" s="6">
        <v>15258</v>
      </c>
      <c r="C22" s="6">
        <v>12708</v>
      </c>
      <c r="D22" s="6">
        <v>14011</v>
      </c>
      <c r="E22" s="6">
        <v>19374</v>
      </c>
      <c r="F22" s="6">
        <v>19741</v>
      </c>
      <c r="G22" s="6">
        <v>11644</v>
      </c>
      <c r="H22" s="6">
        <v>10603</v>
      </c>
      <c r="I22" s="6">
        <v>14498</v>
      </c>
      <c r="J22" s="6">
        <v>18619</v>
      </c>
      <c r="K22" s="6">
        <v>15454.346879999999</v>
      </c>
      <c r="L22" s="6">
        <v>14405.582869999998</v>
      </c>
      <c r="M22" s="6">
        <v>12592.0967</v>
      </c>
      <c r="N22" s="6">
        <v>11962.51542</v>
      </c>
      <c r="O22" s="6">
        <v>15694.982460000001</v>
      </c>
      <c r="P22" s="6">
        <f>Data!$D$20</f>
        <v>18043.12413</v>
      </c>
    </row>
    <row r="23" spans="1:16" ht="11.25" x14ac:dyDescent="0.2">
      <c r="A23" s="2" t="s">
        <v>4</v>
      </c>
      <c r="B23" s="7">
        <v>0.21890088171519129</v>
      </c>
      <c r="C23" s="7">
        <v>0.18603831352784592</v>
      </c>
      <c r="D23" s="7">
        <v>0.19463650094942772</v>
      </c>
      <c r="E23" s="7">
        <v>0.24614326010357479</v>
      </c>
      <c r="F23" s="7">
        <v>0.26796612341346032</v>
      </c>
      <c r="G23" s="7">
        <v>0.18579080121724567</v>
      </c>
      <c r="H23" s="7">
        <v>0.18294155808303886</v>
      </c>
      <c r="I23" s="7">
        <v>0.20739492066979776</v>
      </c>
      <c r="J23" s="7">
        <v>0.2277274951076321</v>
      </c>
      <c r="K23" s="7">
        <v>0.18738392593857184</v>
      </c>
      <c r="L23" s="7">
        <v>0.17027424888513587</v>
      </c>
      <c r="M23" s="7">
        <v>0.15475550857539502</v>
      </c>
      <c r="N23" s="7">
        <v>0.14080385650819596</v>
      </c>
      <c r="O23" s="7">
        <v>0.167554267145961</v>
      </c>
      <c r="P23" s="7">
        <f>IF(P22/P21&gt;1,1,P22/P21)</f>
        <v>0.18644398524660902</v>
      </c>
    </row>
    <row r="24" spans="1:16" ht="11.25" x14ac:dyDescent="0.2">
      <c r="A24" s="2" t="s">
        <v>5</v>
      </c>
      <c r="B24" s="6">
        <v>54444.78</v>
      </c>
      <c r="C24" s="6">
        <v>55600.510000000009</v>
      </c>
      <c r="D24" s="6">
        <v>57974.47</v>
      </c>
      <c r="E24" s="6">
        <v>59336.260000000009</v>
      </c>
      <c r="F24" s="6">
        <v>53928.759999999995</v>
      </c>
      <c r="G24" s="6">
        <v>51028.639999999999</v>
      </c>
      <c r="H24" s="6">
        <v>47355.4</v>
      </c>
      <c r="I24" s="6">
        <v>55407.28</v>
      </c>
      <c r="J24" s="6">
        <v>63141</v>
      </c>
      <c r="K24" s="6">
        <v>67019.893120000008</v>
      </c>
      <c r="L24" s="6">
        <v>70196.657130000007</v>
      </c>
      <c r="M24" s="6">
        <v>68775.583300000013</v>
      </c>
      <c r="N24" s="6">
        <v>72996.204580000005</v>
      </c>
      <c r="O24" s="6">
        <v>77976.057540000009</v>
      </c>
      <c r="P24" s="6">
        <f>IF(P21-P22&lt;0,0,P21-P22)</f>
        <v>78731.915870000012</v>
      </c>
    </row>
    <row r="25" spans="1:16" ht="11.25" x14ac:dyDescent="0.2">
      <c r="A25" s="2" t="s">
        <v>6</v>
      </c>
      <c r="B25" s="7">
        <v>0.78109911828480871</v>
      </c>
      <c r="C25" s="7">
        <v>0.81396168647215406</v>
      </c>
      <c r="D25" s="7">
        <v>0.80536349905057225</v>
      </c>
      <c r="E25" s="7">
        <v>0.75385673989642521</v>
      </c>
      <c r="F25" s="7">
        <v>0.73203387658653973</v>
      </c>
      <c r="G25" s="7">
        <v>0.81420919878275433</v>
      </c>
      <c r="H25" s="7">
        <v>0.81705844191696109</v>
      </c>
      <c r="I25" s="7">
        <v>0.79260507933020219</v>
      </c>
      <c r="J25" s="7">
        <v>0.77227250489236787</v>
      </c>
      <c r="K25" s="7">
        <v>0.81261607406142822</v>
      </c>
      <c r="L25" s="7">
        <v>0.82972575111486413</v>
      </c>
      <c r="M25" s="7">
        <v>0.845244491424605</v>
      </c>
      <c r="N25" s="7">
        <v>0.85919614349180407</v>
      </c>
      <c r="O25" s="7">
        <v>0.832445732854039</v>
      </c>
      <c r="P25" s="7">
        <f>P24/P21</f>
        <v>0.81355601475339101</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outlinePr summaryBelow="0" summaryRight="0"/>
    <pageSetUpPr autoPageBreaks="0"/>
  </sheetPr>
  <dimension ref="A1:P25"/>
  <sheetViews>
    <sheetView showOutlineSymbols="0" workbookViewId="0">
      <selection activeCell="O5" sqref="O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13</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20226</v>
      </c>
      <c r="C5" s="6">
        <v>20866</v>
      </c>
      <c r="D5" s="6">
        <v>21520</v>
      </c>
      <c r="E5" s="6">
        <v>21969</v>
      </c>
      <c r="F5" s="6">
        <v>22458</v>
      </c>
      <c r="G5" s="6">
        <v>21577</v>
      </c>
      <c r="H5" s="6">
        <v>20444</v>
      </c>
      <c r="I5" s="6">
        <v>19668</v>
      </c>
      <c r="J5" s="6">
        <v>19389</v>
      </c>
      <c r="K5" s="6">
        <v>19288</v>
      </c>
      <c r="L5" s="6">
        <v>19206</v>
      </c>
      <c r="M5" s="6">
        <v>19417</v>
      </c>
      <c r="N5" s="6">
        <v>19708</v>
      </c>
      <c r="O5" s="6">
        <v>19547</v>
      </c>
      <c r="P5" s="6">
        <f>SUM(Alab!P5,Flor!P5,Geor!P5,Loui!P5,Misi!P5,NoCa!P5,SoCa!P5,Tenn!P5,Virg!P5)</f>
        <v>20118</v>
      </c>
    </row>
    <row r="6" spans="1:16" ht="11.25" x14ac:dyDescent="0.2">
      <c r="A6" s="2" t="s">
        <v>3</v>
      </c>
      <c r="B6" s="6">
        <v>1444</v>
      </c>
      <c r="C6" s="6">
        <v>1422</v>
      </c>
      <c r="D6" s="6">
        <v>1472</v>
      </c>
      <c r="E6" s="6">
        <v>1466</v>
      </c>
      <c r="F6" s="6">
        <v>1469</v>
      </c>
      <c r="G6" s="6">
        <v>1357</v>
      </c>
      <c r="H6" s="6">
        <v>1329</v>
      </c>
      <c r="I6" s="6">
        <v>1310</v>
      </c>
      <c r="J6" s="6">
        <v>1313</v>
      </c>
      <c r="K6" s="6">
        <v>1269</v>
      </c>
      <c r="L6" s="6">
        <v>1158</v>
      </c>
      <c r="M6" s="6">
        <v>1166</v>
      </c>
      <c r="N6" s="6">
        <v>1173</v>
      </c>
      <c r="O6" s="6">
        <v>1218</v>
      </c>
      <c r="P6" s="6">
        <f>Data!$G$4</f>
        <v>1226</v>
      </c>
    </row>
    <row r="7" spans="1:16" ht="11.25" x14ac:dyDescent="0.2">
      <c r="A7" s="2" t="s">
        <v>4</v>
      </c>
      <c r="B7" s="7">
        <v>7.1393256204884806E-2</v>
      </c>
      <c r="C7" s="7">
        <v>6.8149142145116456E-2</v>
      </c>
      <c r="D7" s="7">
        <v>6.8401486988847585E-2</v>
      </c>
      <c r="E7" s="7">
        <v>6.6730392826255175E-2</v>
      </c>
      <c r="F7" s="7">
        <v>6.5410989402440112E-2</v>
      </c>
      <c r="G7" s="7">
        <v>6.2891041386661725E-2</v>
      </c>
      <c r="H7" s="7">
        <v>6.5006847974955984E-2</v>
      </c>
      <c r="I7" s="7">
        <v>6.6605653853976002E-2</v>
      </c>
      <c r="J7" s="7">
        <v>6.7718809634328747E-2</v>
      </c>
      <c r="K7" s="7">
        <v>6.5792202405640807E-2</v>
      </c>
      <c r="L7" s="7">
        <v>6.0293658231802563E-2</v>
      </c>
      <c r="M7" s="7">
        <v>6.0050471236545298E-2</v>
      </c>
      <c r="N7" s="7">
        <v>5.9518977065151205E-2</v>
      </c>
      <c r="O7" s="7">
        <v>6.2311352125645876E-2</v>
      </c>
      <c r="P7" s="7">
        <f>P6/P5</f>
        <v>6.0940451337111047E-2</v>
      </c>
    </row>
    <row r="8" spans="1:16" ht="11.25" x14ac:dyDescent="0.2">
      <c r="A8" s="2" t="s">
        <v>5</v>
      </c>
      <c r="B8" s="6">
        <v>18782</v>
      </c>
      <c r="C8" s="6">
        <v>19444</v>
      </c>
      <c r="D8" s="6">
        <v>20048</v>
      </c>
      <c r="E8" s="6">
        <v>20503</v>
      </c>
      <c r="F8" s="6">
        <v>20989</v>
      </c>
      <c r="G8" s="6">
        <v>20220</v>
      </c>
      <c r="H8" s="6">
        <v>19115</v>
      </c>
      <c r="I8" s="6">
        <v>18358</v>
      </c>
      <c r="J8" s="6">
        <v>18076</v>
      </c>
      <c r="K8" s="6">
        <v>18019</v>
      </c>
      <c r="L8" s="6">
        <v>18048</v>
      </c>
      <c r="M8" s="6">
        <v>18251</v>
      </c>
      <c r="N8" s="6">
        <v>18535</v>
      </c>
      <c r="O8" s="6">
        <v>18329</v>
      </c>
      <c r="P8" s="6">
        <f>P5-P6</f>
        <v>18892</v>
      </c>
    </row>
    <row r="9" spans="1:16" ht="11.25" x14ac:dyDescent="0.2">
      <c r="A9" s="2" t="s">
        <v>6</v>
      </c>
      <c r="B9" s="7">
        <v>0.92860674379511521</v>
      </c>
      <c r="C9" s="7">
        <v>0.93185085785488353</v>
      </c>
      <c r="D9" s="7">
        <v>0.93159851301115237</v>
      </c>
      <c r="E9" s="7">
        <v>0.93326960717374485</v>
      </c>
      <c r="F9" s="7">
        <v>0.93458901059755994</v>
      </c>
      <c r="G9" s="7">
        <v>0.93710895861333832</v>
      </c>
      <c r="H9" s="7">
        <v>0.93499315202504407</v>
      </c>
      <c r="I9" s="7">
        <v>0.93339434614602401</v>
      </c>
      <c r="J9" s="7">
        <v>0.93228119036567125</v>
      </c>
      <c r="K9" s="7">
        <v>0.93420779759435923</v>
      </c>
      <c r="L9" s="7">
        <v>0.93970634176819745</v>
      </c>
      <c r="M9" s="7">
        <v>0.93994952876345472</v>
      </c>
      <c r="N9" s="7">
        <v>0.94048102293484881</v>
      </c>
      <c r="O9" s="7">
        <v>0.93768864787435413</v>
      </c>
      <c r="P9" s="7">
        <f>P8/P5</f>
        <v>0.93905954866288899</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211543</v>
      </c>
      <c r="C12" s="6">
        <v>222315</v>
      </c>
      <c r="D12" s="6">
        <v>234688</v>
      </c>
      <c r="E12" s="6">
        <v>236654</v>
      </c>
      <c r="F12" s="6">
        <v>225771</v>
      </c>
      <c r="G12" s="6">
        <v>190279</v>
      </c>
      <c r="H12" s="6">
        <v>173363</v>
      </c>
      <c r="I12" s="6">
        <v>169623</v>
      </c>
      <c r="J12" s="6">
        <v>167900</v>
      </c>
      <c r="K12" s="6">
        <v>173469</v>
      </c>
      <c r="L12" s="6">
        <v>180558</v>
      </c>
      <c r="M12" s="6">
        <v>187969</v>
      </c>
      <c r="N12" s="6">
        <v>195704</v>
      </c>
      <c r="O12" s="6">
        <v>202967</v>
      </c>
      <c r="P12" s="6">
        <f>SUM(Alab!P12,Flor!P12,Geor!P12,Loui!P12,Misi!P12,NoCa!P12,SoCa!P12,Tenn!P12,Virg!P12)</f>
        <v>214018</v>
      </c>
    </row>
    <row r="13" spans="1:16" ht="11.25" x14ac:dyDescent="0.2">
      <c r="A13" s="2" t="s">
        <v>8</v>
      </c>
      <c r="B13" s="6">
        <v>152310.96</v>
      </c>
      <c r="C13" s="6">
        <v>160066.79999999999</v>
      </c>
      <c r="D13" s="6">
        <v>168975.35999999999</v>
      </c>
      <c r="E13" s="6">
        <v>170390.88</v>
      </c>
      <c r="F13" s="6">
        <v>158039.69999999998</v>
      </c>
      <c r="G13" s="6">
        <v>133195.29999999999</v>
      </c>
      <c r="H13" s="6">
        <v>121354.09999999999</v>
      </c>
      <c r="I13" s="6">
        <v>118736.09999999999</v>
      </c>
      <c r="J13" s="6">
        <v>117529.99999999999</v>
      </c>
      <c r="K13" s="6">
        <v>121428.29999999999</v>
      </c>
      <c r="L13" s="6">
        <v>126390.59999999999</v>
      </c>
      <c r="M13" s="6">
        <v>131578.29999999999</v>
      </c>
      <c r="N13" s="6">
        <v>136992.79999999999</v>
      </c>
      <c r="O13" s="6">
        <v>142076.9</v>
      </c>
      <c r="P13" s="6">
        <f>P12*0.7</f>
        <v>149812.59999999998</v>
      </c>
    </row>
    <row r="14" spans="1:16" ht="11.25" x14ac:dyDescent="0.2">
      <c r="A14" s="2" t="s">
        <v>3</v>
      </c>
      <c r="B14" s="6">
        <v>22996</v>
      </c>
      <c r="C14" s="6">
        <v>24461</v>
      </c>
      <c r="D14" s="6">
        <v>26618</v>
      </c>
      <c r="E14" s="6">
        <v>26324</v>
      </c>
      <c r="F14" s="6">
        <v>24771</v>
      </c>
      <c r="G14" s="6">
        <v>20537</v>
      </c>
      <c r="H14" s="6">
        <v>20532</v>
      </c>
      <c r="I14" s="6">
        <v>21886</v>
      </c>
      <c r="J14" s="6">
        <v>20844</v>
      </c>
      <c r="K14" s="6">
        <v>20652.333333333332</v>
      </c>
      <c r="L14" s="6">
        <v>20123.083333333332</v>
      </c>
      <c r="M14" s="6">
        <v>22481.166666666672</v>
      </c>
      <c r="N14" s="6">
        <v>21528.25</v>
      </c>
      <c r="O14" s="6">
        <v>22322.166666666672</v>
      </c>
      <c r="P14" s="6">
        <f>Data!$H$4</f>
        <v>23609.25</v>
      </c>
    </row>
    <row r="15" spans="1:16" ht="11.25" x14ac:dyDescent="0.2">
      <c r="A15" s="2" t="s">
        <v>4</v>
      </c>
      <c r="B15" s="7">
        <v>0.15098059916371087</v>
      </c>
      <c r="C15" s="7">
        <v>0.15281744871516142</v>
      </c>
      <c r="D15" s="7">
        <v>0.15752592567342363</v>
      </c>
      <c r="E15" s="7">
        <v>0.1544918366522903</v>
      </c>
      <c r="F15" s="7">
        <v>0.15673909783427836</v>
      </c>
      <c r="G15" s="7">
        <v>0.15418712221827649</v>
      </c>
      <c r="H15" s="7">
        <v>0.1691908225597652</v>
      </c>
      <c r="I15" s="7">
        <v>0.18432473358986864</v>
      </c>
      <c r="J15" s="7">
        <v>0.17735046371139285</v>
      </c>
      <c r="K15" s="7">
        <v>0.17007841939097668</v>
      </c>
      <c r="L15" s="7">
        <v>0.15921344889045019</v>
      </c>
      <c r="M15" s="7">
        <v>0.17085770728658656</v>
      </c>
      <c r="N15" s="7">
        <v>0.15714876986235773</v>
      </c>
      <c r="O15" s="7">
        <v>0.15711327222558116</v>
      </c>
      <c r="P15" s="7">
        <f>P14/P13</f>
        <v>0.1575918847947369</v>
      </c>
    </row>
    <row r="16" spans="1:16" ht="11.25" x14ac:dyDescent="0.2">
      <c r="A16" s="2" t="s">
        <v>5</v>
      </c>
      <c r="B16" s="6">
        <v>129314.95999999999</v>
      </c>
      <c r="C16" s="6">
        <v>135605.79999999999</v>
      </c>
      <c r="D16" s="6">
        <v>142357.35999999999</v>
      </c>
      <c r="E16" s="6">
        <v>144066.88</v>
      </c>
      <c r="F16" s="6">
        <v>133268.69999999998</v>
      </c>
      <c r="G16" s="6">
        <v>112658.29999999999</v>
      </c>
      <c r="H16" s="6">
        <v>100822.09999999999</v>
      </c>
      <c r="I16" s="6">
        <v>96850.099999999991</v>
      </c>
      <c r="J16" s="6">
        <v>96685.999999999985</v>
      </c>
      <c r="K16" s="6">
        <v>100775.96666666666</v>
      </c>
      <c r="L16" s="6">
        <v>106267.51666666666</v>
      </c>
      <c r="M16" s="6">
        <v>109097.13333333332</v>
      </c>
      <c r="N16" s="6">
        <v>115464.54999999999</v>
      </c>
      <c r="O16" s="6">
        <v>119754.73333333332</v>
      </c>
      <c r="P16" s="6">
        <f>P13-P14</f>
        <v>126203.34999999998</v>
      </c>
    </row>
    <row r="17" spans="1:16" ht="11.25" x14ac:dyDescent="0.2">
      <c r="A17" s="2" t="s">
        <v>6</v>
      </c>
      <c r="B17" s="7">
        <v>0.84901940083628913</v>
      </c>
      <c r="C17" s="7">
        <v>0.84718255128483855</v>
      </c>
      <c r="D17" s="7">
        <v>0.84247407432657639</v>
      </c>
      <c r="E17" s="7">
        <v>0.84550816334770973</v>
      </c>
      <c r="F17" s="7">
        <v>0.84326090216572158</v>
      </c>
      <c r="G17" s="7">
        <v>0.84581287778172354</v>
      </c>
      <c r="H17" s="7">
        <v>0.83080917744023486</v>
      </c>
      <c r="I17" s="7">
        <v>0.81567526641013133</v>
      </c>
      <c r="J17" s="7">
        <v>0.82264953628860715</v>
      </c>
      <c r="K17" s="7">
        <v>0.82992158060902332</v>
      </c>
      <c r="L17" s="7">
        <v>0.84078655110954981</v>
      </c>
      <c r="M17" s="7">
        <v>0.82914229271341344</v>
      </c>
      <c r="N17" s="7">
        <v>0.84285123013764229</v>
      </c>
      <c r="O17" s="7">
        <v>0.84288672777441886</v>
      </c>
      <c r="P17" s="7">
        <f>P16/P13</f>
        <v>0.84240811520526304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7438174</v>
      </c>
      <c r="C20" s="6">
        <v>8103154</v>
      </c>
      <c r="D20" s="6">
        <v>9064153</v>
      </c>
      <c r="E20" s="6">
        <v>9630206</v>
      </c>
      <c r="F20" s="6">
        <v>9648453</v>
      </c>
      <c r="G20" s="6">
        <v>8375016</v>
      </c>
      <c r="H20" s="6">
        <v>7761730</v>
      </c>
      <c r="I20" s="6">
        <v>7658797</v>
      </c>
      <c r="J20" s="6">
        <v>7735624</v>
      </c>
      <c r="K20" s="6">
        <v>8134734</v>
      </c>
      <c r="L20" s="6">
        <v>8676840</v>
      </c>
      <c r="M20" s="6">
        <v>9188807</v>
      </c>
      <c r="N20" s="6">
        <v>9821316</v>
      </c>
      <c r="O20" s="6">
        <v>10585832</v>
      </c>
      <c r="P20" s="6">
        <f>SUM(Alab!P20,Flor!P20,Geor!P20,Loui!P20,Misi!P20,NoCa!P20,SoCa!P20,Tenn!P20,Virg!P20)</f>
        <v>11537753</v>
      </c>
    </row>
    <row r="21" spans="1:16" ht="11.25" x14ac:dyDescent="0.2">
      <c r="A21" s="2" t="s">
        <v>8</v>
      </c>
      <c r="B21" s="6">
        <v>4983576.58</v>
      </c>
      <c r="C21" s="6">
        <v>5429113.1800000006</v>
      </c>
      <c r="D21" s="6">
        <v>6072982.5100000007</v>
      </c>
      <c r="E21" s="6">
        <v>6452238.0200000005</v>
      </c>
      <c r="F21" s="6">
        <v>6175009.9199999999</v>
      </c>
      <c r="G21" s="6">
        <v>5360010.24</v>
      </c>
      <c r="H21" s="6">
        <v>4967507.2</v>
      </c>
      <c r="I21" s="6">
        <v>4901630.08</v>
      </c>
      <c r="J21" s="6">
        <v>4950799.3600000003</v>
      </c>
      <c r="K21" s="6">
        <v>5206229.76</v>
      </c>
      <c r="L21" s="6">
        <v>5553177.6000000006</v>
      </c>
      <c r="M21" s="6">
        <v>5880836.4800000004</v>
      </c>
      <c r="N21" s="6">
        <v>6285642.2400000002</v>
      </c>
      <c r="O21" s="6">
        <v>6774932.4800000004</v>
      </c>
      <c r="P21" s="6">
        <f>P20*0.64</f>
        <v>7384161.9199999999</v>
      </c>
    </row>
    <row r="22" spans="1:16" ht="11.25" x14ac:dyDescent="0.2">
      <c r="A22" s="2" t="s">
        <v>3</v>
      </c>
      <c r="B22" s="6">
        <v>892041</v>
      </c>
      <c r="C22" s="6">
        <v>971833</v>
      </c>
      <c r="D22" s="6">
        <v>1101172</v>
      </c>
      <c r="E22" s="6">
        <v>1146337</v>
      </c>
      <c r="F22" s="6">
        <v>1169102</v>
      </c>
      <c r="G22" s="6">
        <v>1006263</v>
      </c>
      <c r="H22" s="6">
        <v>1035572</v>
      </c>
      <c r="I22" s="6">
        <v>1148162</v>
      </c>
      <c r="J22" s="6">
        <v>1171343</v>
      </c>
      <c r="K22" s="6">
        <v>1127415.5192100001</v>
      </c>
      <c r="L22" s="6">
        <v>1026889.48987</v>
      </c>
      <c r="M22" s="6">
        <v>1121123.31228</v>
      </c>
      <c r="N22" s="6">
        <v>1053409.2786200002</v>
      </c>
      <c r="O22" s="6">
        <v>1100340.5370199999</v>
      </c>
      <c r="P22" s="6">
        <f>Data!$I$4</f>
        <v>1205037.6830199994</v>
      </c>
    </row>
    <row r="23" spans="1:16" ht="11.25" x14ac:dyDescent="0.2">
      <c r="A23" s="2" t="s">
        <v>4</v>
      </c>
      <c r="B23" s="7">
        <v>0.17899614577609241</v>
      </c>
      <c r="C23" s="7">
        <v>0.17900400448089385</v>
      </c>
      <c r="D23" s="7">
        <v>0.18132309753679826</v>
      </c>
      <c r="E23" s="7">
        <v>0.17766502048540359</v>
      </c>
      <c r="F23" s="7">
        <v>0.1893279549581679</v>
      </c>
      <c r="G23" s="7">
        <v>0.1877352756699211</v>
      </c>
      <c r="H23" s="7">
        <v>0.20846914927471066</v>
      </c>
      <c r="I23" s="7">
        <v>0.23424085074979792</v>
      </c>
      <c r="J23" s="7">
        <v>0.23659674222790558</v>
      </c>
      <c r="K23" s="7">
        <v>0.21655124172045762</v>
      </c>
      <c r="L23" s="7">
        <v>0.18491925953709817</v>
      </c>
      <c r="M23" s="7">
        <v>0.19064010980288298</v>
      </c>
      <c r="N23" s="7">
        <v>0.16758976066382045</v>
      </c>
      <c r="O23" s="7">
        <v>0.16241350600441701</v>
      </c>
      <c r="P23" s="7">
        <f>P22/P21</f>
        <v>0.16319220733176981</v>
      </c>
    </row>
    <row r="24" spans="1:16" ht="11.25" x14ac:dyDescent="0.2">
      <c r="A24" s="2" t="s">
        <v>5</v>
      </c>
      <c r="B24" s="6">
        <v>4091535.58</v>
      </c>
      <c r="C24" s="6">
        <v>4457280.1800000006</v>
      </c>
      <c r="D24" s="6">
        <v>4971810.5100000007</v>
      </c>
      <c r="E24" s="6">
        <v>5305901.0200000005</v>
      </c>
      <c r="F24" s="6">
        <v>5005907.92</v>
      </c>
      <c r="G24" s="6">
        <v>4353747.24</v>
      </c>
      <c r="H24" s="6">
        <v>3931935.2</v>
      </c>
      <c r="I24" s="6">
        <v>3753468.08</v>
      </c>
      <c r="J24" s="6">
        <v>3779456.3600000003</v>
      </c>
      <c r="K24" s="6">
        <v>4078814.2407899997</v>
      </c>
      <c r="L24" s="6">
        <v>4526288.1101300009</v>
      </c>
      <c r="M24" s="6">
        <v>4759713.1677200003</v>
      </c>
      <c r="N24" s="6">
        <v>5232232.9613800002</v>
      </c>
      <c r="O24" s="6">
        <v>5674591.9429800007</v>
      </c>
      <c r="P24" s="6">
        <f>P21-P22</f>
        <v>6179124.2369800005</v>
      </c>
    </row>
    <row r="25" spans="1:16" ht="11.25" x14ac:dyDescent="0.2">
      <c r="A25" s="2" t="s">
        <v>6</v>
      </c>
      <c r="B25" s="7">
        <v>0.82100385422390765</v>
      </c>
      <c r="C25" s="7">
        <v>0.82099599551910618</v>
      </c>
      <c r="D25" s="7">
        <v>0.81867690246320179</v>
      </c>
      <c r="E25" s="7">
        <v>0.82233497951459644</v>
      </c>
      <c r="F25" s="7">
        <v>0.8106720450418321</v>
      </c>
      <c r="G25" s="7">
        <v>0.8122647243300789</v>
      </c>
      <c r="H25" s="7">
        <v>0.79153085072528939</v>
      </c>
      <c r="I25" s="7">
        <v>0.76575914925020205</v>
      </c>
      <c r="J25" s="7">
        <v>0.76340325777209439</v>
      </c>
      <c r="K25" s="7">
        <v>0.78344875827954241</v>
      </c>
      <c r="L25" s="7">
        <v>0.81508074046290191</v>
      </c>
      <c r="M25" s="7">
        <v>0.80935989019711696</v>
      </c>
      <c r="N25" s="7">
        <v>0.83241023933617964</v>
      </c>
      <c r="O25" s="7">
        <v>0.83758649399558305</v>
      </c>
      <c r="P25" s="7">
        <f>P24/P21</f>
        <v>0.83680779266823024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75" x14ac:dyDescent="0.25">
      <c r="A1" s="15" t="s">
        <v>50</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5">
        <v>2121</v>
      </c>
      <c r="C5" s="5">
        <v>2138</v>
      </c>
      <c r="D5" s="5">
        <v>2193</v>
      </c>
      <c r="E5" s="5">
        <v>2247</v>
      </c>
      <c r="F5" s="5">
        <v>2216</v>
      </c>
      <c r="G5" s="5">
        <v>2162</v>
      </c>
      <c r="H5" s="5">
        <v>2103</v>
      </c>
      <c r="I5" s="5">
        <v>2080</v>
      </c>
      <c r="J5" s="5">
        <v>2068</v>
      </c>
      <c r="K5" s="5">
        <v>2073</v>
      </c>
      <c r="L5" s="5">
        <v>1935</v>
      </c>
      <c r="M5" s="5">
        <v>1932</v>
      </c>
      <c r="N5" s="5">
        <v>1945</v>
      </c>
      <c r="O5" s="5">
        <v>1918</v>
      </c>
      <c r="P5" s="5">
        <v>1905</v>
      </c>
    </row>
    <row r="6" spans="1:16" ht="11.25" x14ac:dyDescent="0.2">
      <c r="A6" s="2" t="s">
        <v>3</v>
      </c>
      <c r="B6" s="2">
        <v>237</v>
      </c>
      <c r="C6" s="2">
        <v>253</v>
      </c>
      <c r="D6" s="2">
        <v>251</v>
      </c>
      <c r="E6" s="2">
        <v>260</v>
      </c>
      <c r="F6" s="2">
        <v>268</v>
      </c>
      <c r="G6" s="2">
        <v>263</v>
      </c>
      <c r="H6" s="2">
        <v>252</v>
      </c>
      <c r="I6" s="2">
        <v>250</v>
      </c>
      <c r="J6" s="2">
        <v>237</v>
      </c>
      <c r="K6" s="2">
        <v>231</v>
      </c>
      <c r="L6" s="5">
        <v>341</v>
      </c>
      <c r="M6" s="5">
        <v>326</v>
      </c>
      <c r="N6" s="5">
        <v>336</v>
      </c>
      <c r="O6" s="5">
        <v>317</v>
      </c>
      <c r="P6" s="5">
        <f>Data!$B$21</f>
        <v>313</v>
      </c>
    </row>
    <row r="7" spans="1:16" ht="11.25" x14ac:dyDescent="0.2">
      <c r="A7" s="2" t="s">
        <v>4</v>
      </c>
      <c r="B7" s="7">
        <v>0.11173974540311174</v>
      </c>
      <c r="C7" s="7">
        <v>0.11833489242282506</v>
      </c>
      <c r="D7" s="7">
        <v>0.11445508435932512</v>
      </c>
      <c r="E7" s="7">
        <v>0.11570983533600356</v>
      </c>
      <c r="F7" s="7">
        <v>0.12093862815884476</v>
      </c>
      <c r="G7" s="7">
        <v>0.12164662349676225</v>
      </c>
      <c r="H7" s="7">
        <v>0.11982881597717546</v>
      </c>
      <c r="I7" s="7">
        <v>0.1201923076923077</v>
      </c>
      <c r="J7" s="7">
        <v>0.11460348162475822</v>
      </c>
      <c r="K7" s="7">
        <v>0.11143270622286541</v>
      </c>
      <c r="L7" s="7">
        <v>0.17622739018087855</v>
      </c>
      <c r="M7" s="7">
        <v>0.16873706004140787</v>
      </c>
      <c r="N7" s="7">
        <v>0.17275064267352186</v>
      </c>
      <c r="O7" s="7">
        <v>0.16527632950990614</v>
      </c>
      <c r="P7" s="7">
        <f>IF(P6/P5&gt;1,1,P6/P5)</f>
        <v>0.16430446194225723</v>
      </c>
    </row>
    <row r="8" spans="1:16" ht="11.25" x14ac:dyDescent="0.2">
      <c r="A8" s="2" t="s">
        <v>5</v>
      </c>
      <c r="B8" s="6">
        <v>1884</v>
      </c>
      <c r="C8" s="6">
        <v>1885</v>
      </c>
      <c r="D8" s="6">
        <v>1942</v>
      </c>
      <c r="E8" s="6">
        <v>1987</v>
      </c>
      <c r="F8" s="6">
        <v>1948</v>
      </c>
      <c r="G8" s="6">
        <v>1899</v>
      </c>
      <c r="H8" s="6">
        <v>1851</v>
      </c>
      <c r="I8" s="6">
        <v>1830</v>
      </c>
      <c r="J8" s="6">
        <v>1831</v>
      </c>
      <c r="K8" s="6">
        <v>1842</v>
      </c>
      <c r="L8" s="6">
        <v>1594</v>
      </c>
      <c r="M8" s="6">
        <v>1606</v>
      </c>
      <c r="N8" s="6">
        <v>1609</v>
      </c>
      <c r="O8" s="6">
        <v>1601</v>
      </c>
      <c r="P8" s="6">
        <f>IF(P5-P6&lt;0,0,P5-P6)</f>
        <v>1592</v>
      </c>
    </row>
    <row r="9" spans="1:16" ht="11.25" x14ac:dyDescent="0.2">
      <c r="A9" s="2" t="s">
        <v>6</v>
      </c>
      <c r="B9" s="7">
        <v>0.88826025459688829</v>
      </c>
      <c r="C9" s="7">
        <v>0.88166510757717498</v>
      </c>
      <c r="D9" s="7">
        <v>0.88554491564067483</v>
      </c>
      <c r="E9" s="7">
        <v>0.88429016466399646</v>
      </c>
      <c r="F9" s="7">
        <v>0.87906137184115518</v>
      </c>
      <c r="G9" s="7">
        <v>0.87835337650323775</v>
      </c>
      <c r="H9" s="7">
        <v>0.88017118402282457</v>
      </c>
      <c r="I9" s="7">
        <v>0.87980769230769229</v>
      </c>
      <c r="J9" s="7">
        <v>0.8853965183752418</v>
      </c>
      <c r="K9" s="7">
        <v>0.88856729377713461</v>
      </c>
      <c r="L9" s="7">
        <v>0.82377260981912148</v>
      </c>
      <c r="M9" s="7">
        <v>0.83126293995859213</v>
      </c>
      <c r="N9" s="7">
        <v>0.8272493573264782</v>
      </c>
      <c r="O9" s="7">
        <v>0.83472367049009388</v>
      </c>
      <c r="P9" s="7">
        <f>P8/P5</f>
        <v>0.83569553805774277</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27788</v>
      </c>
      <c r="C12" s="5">
        <v>27450</v>
      </c>
      <c r="D12" s="5">
        <v>27857</v>
      </c>
      <c r="E12" s="5">
        <v>28528</v>
      </c>
      <c r="F12" s="5">
        <v>26799</v>
      </c>
      <c r="G12" s="5">
        <v>24587</v>
      </c>
      <c r="H12" s="5">
        <v>23398</v>
      </c>
      <c r="I12" s="5">
        <v>23057</v>
      </c>
      <c r="J12" s="5">
        <v>22225</v>
      </c>
      <c r="K12" s="5">
        <v>22495</v>
      </c>
      <c r="L12" s="5">
        <v>22276</v>
      </c>
      <c r="M12" s="5">
        <v>22157</v>
      </c>
      <c r="N12" s="5">
        <v>22779</v>
      </c>
      <c r="O12" s="5">
        <v>22607</v>
      </c>
      <c r="P12" s="5">
        <v>23103</v>
      </c>
    </row>
    <row r="13" spans="1:16" ht="11.25" x14ac:dyDescent="0.2">
      <c r="A13" s="2" t="s">
        <v>8</v>
      </c>
      <c r="B13" s="6">
        <v>20007.36</v>
      </c>
      <c r="C13" s="6">
        <v>19764</v>
      </c>
      <c r="D13" s="6">
        <v>20057.04</v>
      </c>
      <c r="E13" s="6">
        <v>20540.16</v>
      </c>
      <c r="F13" s="6">
        <v>18759.3</v>
      </c>
      <c r="G13" s="6">
        <v>17210.899999999998</v>
      </c>
      <c r="H13" s="6">
        <v>16378.599999999999</v>
      </c>
      <c r="I13" s="6">
        <v>16139.9</v>
      </c>
      <c r="J13" s="6">
        <v>15557.499999999998</v>
      </c>
      <c r="K13" s="6">
        <v>15746.499999999998</v>
      </c>
      <c r="L13" s="6">
        <v>15593.199999999999</v>
      </c>
      <c r="M13" s="6">
        <v>15509.9</v>
      </c>
      <c r="N13" s="6">
        <v>15945.3</v>
      </c>
      <c r="O13" s="6">
        <v>15824.9</v>
      </c>
      <c r="P13" s="6">
        <f>P12*0.7</f>
        <v>16172.099999999999</v>
      </c>
    </row>
    <row r="14" spans="1:16" ht="11.25" x14ac:dyDescent="0.2">
      <c r="A14" s="2" t="s">
        <v>3</v>
      </c>
      <c r="B14" s="5">
        <v>6289</v>
      </c>
      <c r="C14" s="5">
        <v>6382</v>
      </c>
      <c r="D14" s="5">
        <v>6446</v>
      </c>
      <c r="E14" s="5">
        <v>6810</v>
      </c>
      <c r="F14" s="5">
        <v>6612</v>
      </c>
      <c r="G14" s="5">
        <v>5924</v>
      </c>
      <c r="H14" s="5">
        <v>5571</v>
      </c>
      <c r="I14" s="5">
        <v>5047</v>
      </c>
      <c r="J14" s="5">
        <v>5159</v>
      </c>
      <c r="K14" s="5">
        <v>5228.333333333333</v>
      </c>
      <c r="L14" s="5">
        <v>8783.9166666666661</v>
      </c>
      <c r="M14" s="5">
        <v>8848.6666666666661</v>
      </c>
      <c r="N14" s="5">
        <v>9799.1666666666661</v>
      </c>
      <c r="O14" s="5">
        <v>11259.5</v>
      </c>
      <c r="P14" s="5">
        <f>Data!$C$21</f>
        <v>11519.333333333332</v>
      </c>
    </row>
    <row r="15" spans="1:16" ht="11.25" x14ac:dyDescent="0.2">
      <c r="A15" s="2" t="s">
        <v>4</v>
      </c>
      <c r="B15" s="7">
        <v>0.31433432496841163</v>
      </c>
      <c r="C15" s="7">
        <v>0.32291034203602509</v>
      </c>
      <c r="D15" s="7">
        <v>0.32138341450184071</v>
      </c>
      <c r="E15" s="7">
        <v>0.33154561600299121</v>
      </c>
      <c r="F15" s="7">
        <v>0.35246517727207305</v>
      </c>
      <c r="G15" s="7">
        <v>0.34420047760430894</v>
      </c>
      <c r="H15" s="7">
        <v>0.34013896181602826</v>
      </c>
      <c r="I15" s="7">
        <v>0.31270330051611223</v>
      </c>
      <c r="J15" s="7">
        <v>0.33160854893138364</v>
      </c>
      <c r="K15" s="7">
        <v>0.33203145672583328</v>
      </c>
      <c r="L15" s="7">
        <v>0.56331712968900971</v>
      </c>
      <c r="M15" s="7">
        <v>0.57051732549317957</v>
      </c>
      <c r="N15" s="7">
        <v>0.61454890573815901</v>
      </c>
      <c r="O15" s="7">
        <v>0.71150528597337115</v>
      </c>
      <c r="P15" s="7">
        <f>IF(P14/P13&gt;1,1,P14/P13)</f>
        <v>0.71229669203958257</v>
      </c>
    </row>
    <row r="16" spans="1:16" ht="11.25" x14ac:dyDescent="0.2">
      <c r="A16" s="2" t="s">
        <v>5</v>
      </c>
      <c r="B16" s="6">
        <v>13718.36</v>
      </c>
      <c r="C16" s="6">
        <v>13382</v>
      </c>
      <c r="D16" s="6">
        <v>13611.04</v>
      </c>
      <c r="E16" s="6">
        <v>13730.16</v>
      </c>
      <c r="F16" s="6">
        <v>12147.3</v>
      </c>
      <c r="G16" s="6">
        <v>11286.899999999998</v>
      </c>
      <c r="H16" s="6">
        <v>10807.599999999999</v>
      </c>
      <c r="I16" s="6">
        <v>11092.9</v>
      </c>
      <c r="J16" s="6">
        <v>10398.499999999998</v>
      </c>
      <c r="K16" s="6">
        <v>10518.166666666664</v>
      </c>
      <c r="L16" s="6">
        <v>6809.2833333333328</v>
      </c>
      <c r="M16" s="6">
        <v>6661.2333333333336</v>
      </c>
      <c r="N16" s="6">
        <v>6146.1333333333332</v>
      </c>
      <c r="O16" s="6">
        <v>4565.3999999999996</v>
      </c>
      <c r="P16" s="6">
        <f>IF(P13-P14&lt;0,0,P13-P14)</f>
        <v>4652.7666666666664</v>
      </c>
    </row>
    <row r="17" spans="1:16" ht="11.25" x14ac:dyDescent="0.2">
      <c r="A17" s="2" t="s">
        <v>6</v>
      </c>
      <c r="B17" s="7">
        <v>0.68566567503158837</v>
      </c>
      <c r="C17" s="7">
        <v>0.67708965796397491</v>
      </c>
      <c r="D17" s="7">
        <v>0.67861658549815929</v>
      </c>
      <c r="E17" s="7">
        <v>0.66845438399700874</v>
      </c>
      <c r="F17" s="7">
        <v>0.64753482272792695</v>
      </c>
      <c r="G17" s="7">
        <v>0.65579952239569106</v>
      </c>
      <c r="H17" s="7">
        <v>0.65986103818397179</v>
      </c>
      <c r="I17" s="7">
        <v>0.68729669948388772</v>
      </c>
      <c r="J17" s="7">
        <v>0.66839145106861642</v>
      </c>
      <c r="K17" s="7">
        <v>0.66796854327416666</v>
      </c>
      <c r="L17" s="7">
        <v>0.43668287031099023</v>
      </c>
      <c r="M17" s="7">
        <v>0.42948267450682043</v>
      </c>
      <c r="N17" s="7">
        <v>0.38545109426184099</v>
      </c>
      <c r="O17" s="7">
        <v>0.28849471402662891</v>
      </c>
      <c r="P17" s="7">
        <f>P16/P13</f>
        <v>0.28770330796041743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1312341</v>
      </c>
      <c r="C20" s="6">
        <v>1320171</v>
      </c>
      <c r="D20" s="6">
        <v>1389098</v>
      </c>
      <c r="E20" s="6">
        <v>1506375</v>
      </c>
      <c r="F20" s="6">
        <v>1518197</v>
      </c>
      <c r="G20" s="6">
        <v>1464472</v>
      </c>
      <c r="H20" s="6">
        <v>1400369</v>
      </c>
      <c r="I20" s="6">
        <v>1395725</v>
      </c>
      <c r="J20" s="6">
        <v>1367423</v>
      </c>
      <c r="K20" s="6">
        <v>1394170</v>
      </c>
      <c r="L20" s="6">
        <v>1406704</v>
      </c>
      <c r="M20" s="6">
        <v>1413683</v>
      </c>
      <c r="N20" s="6">
        <v>1479572</v>
      </c>
      <c r="O20" s="6">
        <v>1500860</v>
      </c>
      <c r="P20" s="6">
        <v>1582518</v>
      </c>
    </row>
    <row r="21" spans="1:16" ht="11.25" x14ac:dyDescent="0.2">
      <c r="A21" s="2" t="s">
        <v>8</v>
      </c>
      <c r="B21" s="6">
        <v>879268.47000000009</v>
      </c>
      <c r="C21" s="6">
        <v>884514.57000000007</v>
      </c>
      <c r="D21" s="6">
        <v>930695.66</v>
      </c>
      <c r="E21" s="6">
        <v>1009271.2500000001</v>
      </c>
      <c r="F21" s="6">
        <v>971646.08000000007</v>
      </c>
      <c r="G21" s="6">
        <v>937262.08000000007</v>
      </c>
      <c r="H21" s="6">
        <v>896236.16</v>
      </c>
      <c r="I21" s="6">
        <v>893264</v>
      </c>
      <c r="J21" s="6">
        <v>875150.72</v>
      </c>
      <c r="K21" s="6">
        <v>892268.8</v>
      </c>
      <c r="L21" s="6">
        <v>900290.56000000006</v>
      </c>
      <c r="M21" s="6">
        <v>904757.12</v>
      </c>
      <c r="N21" s="6">
        <v>946926.08000000007</v>
      </c>
      <c r="O21" s="6">
        <v>960550.40000000002</v>
      </c>
      <c r="P21" s="6">
        <f>P20*0.64</f>
        <v>1012811.52</v>
      </c>
    </row>
    <row r="22" spans="1:16" ht="11.25" x14ac:dyDescent="0.2">
      <c r="A22" s="2" t="s">
        <v>3</v>
      </c>
      <c r="B22" s="5">
        <v>275789</v>
      </c>
      <c r="C22" s="5">
        <v>279134</v>
      </c>
      <c r="D22" s="5">
        <v>301476</v>
      </c>
      <c r="E22" s="5">
        <v>344138</v>
      </c>
      <c r="F22" s="5">
        <v>350517</v>
      </c>
      <c r="G22" s="5">
        <v>338441</v>
      </c>
      <c r="H22" s="5">
        <v>309477</v>
      </c>
      <c r="I22" s="5">
        <v>311496</v>
      </c>
      <c r="J22" s="5">
        <v>333476</v>
      </c>
      <c r="K22" s="5">
        <v>321438.21500000003</v>
      </c>
      <c r="L22" s="5">
        <v>540607.14247000008</v>
      </c>
      <c r="M22" s="5">
        <v>556029.92882000015</v>
      </c>
      <c r="N22" s="5">
        <v>630922.23280000011</v>
      </c>
      <c r="O22" s="5">
        <v>762309.84675000003</v>
      </c>
      <c r="P22" s="5">
        <f>Data!$D$21</f>
        <v>766947.49142999994</v>
      </c>
    </row>
    <row r="23" spans="1:16" ht="11.25" x14ac:dyDescent="0.2">
      <c r="A23" s="2" t="s">
        <v>4</v>
      </c>
      <c r="B23" s="7">
        <v>0.31365732925689915</v>
      </c>
      <c r="C23" s="7">
        <v>0.31557874733482344</v>
      </c>
      <c r="D23" s="7">
        <v>0.32392543874116703</v>
      </c>
      <c r="E23" s="7">
        <v>0.34097671958851494</v>
      </c>
      <c r="F23" s="7">
        <v>0.36074555047862694</v>
      </c>
      <c r="G23" s="7">
        <v>0.36109537259845181</v>
      </c>
      <c r="H23" s="7">
        <v>0.34530742432887329</v>
      </c>
      <c r="I23" s="7">
        <v>0.34871661681205107</v>
      </c>
      <c r="J23" s="7">
        <v>0.38104979220036522</v>
      </c>
      <c r="K23" s="7">
        <v>0.36024818417947596</v>
      </c>
      <c r="L23" s="7">
        <v>0.60048074087325765</v>
      </c>
      <c r="M23" s="7">
        <v>0.61456264507760949</v>
      </c>
      <c r="N23" s="7">
        <v>0.66628456658412039</v>
      </c>
      <c r="O23" s="7">
        <v>0.79361774952152431</v>
      </c>
      <c r="P23" s="7">
        <f>IF(P22/P21&gt;1,1,P22/P21)</f>
        <v>0.75724601891376586</v>
      </c>
    </row>
    <row r="24" spans="1:16" ht="11.25" x14ac:dyDescent="0.2">
      <c r="A24" s="2" t="s">
        <v>5</v>
      </c>
      <c r="B24" s="6">
        <v>603479.47000000009</v>
      </c>
      <c r="C24" s="6">
        <v>605380.57000000007</v>
      </c>
      <c r="D24" s="6">
        <v>629219.66</v>
      </c>
      <c r="E24" s="6">
        <v>665133.25000000012</v>
      </c>
      <c r="F24" s="6">
        <v>621129.08000000007</v>
      </c>
      <c r="G24" s="6">
        <v>598821.08000000007</v>
      </c>
      <c r="H24" s="6">
        <v>586759.16</v>
      </c>
      <c r="I24" s="6">
        <v>581768</v>
      </c>
      <c r="J24" s="6">
        <v>541674.72</v>
      </c>
      <c r="K24" s="6">
        <v>570830.58499999996</v>
      </c>
      <c r="L24" s="6">
        <v>359683.41752999998</v>
      </c>
      <c r="M24" s="6">
        <v>348727.19117999985</v>
      </c>
      <c r="N24" s="6">
        <v>316003.84719999996</v>
      </c>
      <c r="O24" s="6">
        <v>198240.55325</v>
      </c>
      <c r="P24" s="6">
        <f>IF(P21-P22&lt;0,0,P21-P22)</f>
        <v>245864.02857000008</v>
      </c>
    </row>
    <row r="25" spans="1:16" ht="11.25" x14ac:dyDescent="0.2">
      <c r="A25" s="2" t="s">
        <v>6</v>
      </c>
      <c r="B25" s="7">
        <v>0.68634267074310085</v>
      </c>
      <c r="C25" s="7">
        <v>0.68442125266517662</v>
      </c>
      <c r="D25" s="7">
        <v>0.67607456125883303</v>
      </c>
      <c r="E25" s="7">
        <v>0.65902328041148506</v>
      </c>
      <c r="F25" s="7">
        <v>0.63925444952137311</v>
      </c>
      <c r="G25" s="7">
        <v>0.63890462740154819</v>
      </c>
      <c r="H25" s="7">
        <v>0.65469257567112671</v>
      </c>
      <c r="I25" s="7">
        <v>0.65128338318794887</v>
      </c>
      <c r="J25" s="7">
        <v>0.61895020779963472</v>
      </c>
      <c r="K25" s="7">
        <v>0.63975181582052398</v>
      </c>
      <c r="L25" s="7">
        <v>0.3995192591267423</v>
      </c>
      <c r="M25" s="7">
        <v>0.38543735492239051</v>
      </c>
      <c r="N25" s="7">
        <v>0.33371543341587967</v>
      </c>
      <c r="O25" s="7">
        <v>0.20638225047847567</v>
      </c>
      <c r="P25" s="7">
        <f>P24/P21</f>
        <v>0.24275398108623417</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39997558519241921"/>
    <outlinePr summaryBelow="0" summaryRight="0"/>
    <pageSetUpPr autoPageBreaks="0"/>
  </sheetPr>
  <dimension ref="A1:P29"/>
  <sheetViews>
    <sheetView showOutlineSymbols="0" workbookViewId="0">
      <selection activeCell="P21" sqref="P21"/>
    </sheetView>
  </sheetViews>
  <sheetFormatPr defaultColWidth="1.42578125" defaultRowHeight="12.75" x14ac:dyDescent="0.2"/>
  <cols>
    <col min="1" max="1" width="16" style="2" customWidth="1"/>
    <col min="2" max="2" width="8.7109375" style="2" customWidth="1"/>
    <col min="3" max="12" width="8.7109375" customWidth="1"/>
    <col min="13" max="16" width="8.7109375" style="2" customWidth="1"/>
    <col min="17" max="16384" width="1.42578125" style="2"/>
  </cols>
  <sheetData>
    <row r="1" spans="1:16" ht="15" customHeight="1" x14ac:dyDescent="0.25">
      <c r="A1" s="15" t="s">
        <v>51</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2648</v>
      </c>
      <c r="C5" s="6">
        <v>2699</v>
      </c>
      <c r="D5" s="6">
        <v>2652</v>
      </c>
      <c r="E5" s="6">
        <v>2699</v>
      </c>
      <c r="F5" s="6">
        <v>2640</v>
      </c>
      <c r="G5" s="6">
        <v>2500</v>
      </c>
      <c r="H5" s="6">
        <v>2491</v>
      </c>
      <c r="I5" s="6">
        <v>2508</v>
      </c>
      <c r="J5" s="6">
        <v>2356</v>
      </c>
      <c r="K5" s="6">
        <v>2294</v>
      </c>
      <c r="L5" s="6">
        <v>2313</v>
      </c>
      <c r="M5" s="6">
        <v>2370</v>
      </c>
      <c r="N5" s="6">
        <v>2436</v>
      </c>
      <c r="O5" s="6">
        <v>2510</v>
      </c>
      <c r="P5" s="6">
        <v>2531</v>
      </c>
    </row>
    <row r="6" spans="1:16" ht="11.25" x14ac:dyDescent="0.2">
      <c r="A6" s="2" t="s">
        <v>3</v>
      </c>
      <c r="B6" s="6">
        <v>349</v>
      </c>
      <c r="C6" s="6">
        <v>346</v>
      </c>
      <c r="D6" s="6">
        <v>343</v>
      </c>
      <c r="E6" s="6">
        <v>347</v>
      </c>
      <c r="F6" s="6">
        <v>350</v>
      </c>
      <c r="G6" s="6">
        <v>336</v>
      </c>
      <c r="H6" s="6">
        <v>332</v>
      </c>
      <c r="I6" s="6">
        <v>333</v>
      </c>
      <c r="J6" s="6">
        <v>335</v>
      </c>
      <c r="K6" s="6">
        <v>299</v>
      </c>
      <c r="L6" s="6">
        <v>304</v>
      </c>
      <c r="M6" s="6">
        <v>324</v>
      </c>
      <c r="N6" s="6">
        <v>340</v>
      </c>
      <c r="O6" s="6">
        <v>334</v>
      </c>
      <c r="P6" s="6">
        <f>Data!$B$22</f>
        <v>305</v>
      </c>
    </row>
    <row r="7" spans="1:16" ht="11.25" x14ac:dyDescent="0.2">
      <c r="A7" s="2" t="s">
        <v>4</v>
      </c>
      <c r="B7" s="7">
        <v>0.131797583081571</v>
      </c>
      <c r="C7" s="7">
        <v>0.12819562801037421</v>
      </c>
      <c r="D7" s="7">
        <v>0.12933634992458523</v>
      </c>
      <c r="E7" s="7">
        <v>0.12856613560577992</v>
      </c>
      <c r="F7" s="7">
        <v>0.13257575757575757</v>
      </c>
      <c r="G7" s="7">
        <v>0.13439999999999999</v>
      </c>
      <c r="H7" s="7">
        <v>0.13327980730630268</v>
      </c>
      <c r="I7" s="7">
        <v>0.13277511961722488</v>
      </c>
      <c r="J7" s="7">
        <v>0.14219015280135824</v>
      </c>
      <c r="K7" s="7">
        <v>0.13034001743679163</v>
      </c>
      <c r="L7" s="7">
        <v>0.13143104193687852</v>
      </c>
      <c r="M7" s="7">
        <v>0.13670886075949368</v>
      </c>
      <c r="N7" s="7">
        <v>0.13957307060755336</v>
      </c>
      <c r="O7" s="7">
        <v>0.13306772908366535</v>
      </c>
      <c r="P7" s="7">
        <f>IF(P6/P5&gt;1,1,P6/P5)</f>
        <v>0.12050572896088503</v>
      </c>
    </row>
    <row r="8" spans="1:16" ht="11.25" x14ac:dyDescent="0.2">
      <c r="A8" s="2" t="s">
        <v>5</v>
      </c>
      <c r="B8" s="6">
        <v>2299</v>
      </c>
      <c r="C8" s="6">
        <v>2353</v>
      </c>
      <c r="D8" s="6">
        <v>2309</v>
      </c>
      <c r="E8" s="6">
        <v>2352</v>
      </c>
      <c r="F8" s="6">
        <v>2290</v>
      </c>
      <c r="G8" s="6">
        <v>2164</v>
      </c>
      <c r="H8" s="6">
        <v>2159</v>
      </c>
      <c r="I8" s="6">
        <v>2175</v>
      </c>
      <c r="J8" s="6">
        <v>2021</v>
      </c>
      <c r="K8" s="6">
        <v>1995</v>
      </c>
      <c r="L8" s="6">
        <v>2009</v>
      </c>
      <c r="M8" s="6">
        <v>2046</v>
      </c>
      <c r="N8" s="6">
        <v>2096</v>
      </c>
      <c r="O8" s="6">
        <v>2176</v>
      </c>
      <c r="P8" s="6">
        <f>IF(P5-P6&lt;0,0,P5-P6)</f>
        <v>2226</v>
      </c>
    </row>
    <row r="9" spans="1:16" ht="11.25" x14ac:dyDescent="0.2">
      <c r="A9" s="2" t="s">
        <v>6</v>
      </c>
      <c r="B9" s="7">
        <v>0.86820241691842903</v>
      </c>
      <c r="C9" s="7">
        <v>0.87180437198962579</v>
      </c>
      <c r="D9" s="7">
        <v>0.8706636500754148</v>
      </c>
      <c r="E9" s="7">
        <v>0.8714338643942201</v>
      </c>
      <c r="F9" s="7">
        <v>0.86742424242424243</v>
      </c>
      <c r="G9" s="7">
        <v>0.86560000000000004</v>
      </c>
      <c r="H9" s="7">
        <v>0.86672019269369727</v>
      </c>
      <c r="I9" s="7">
        <v>0.86722488038277512</v>
      </c>
      <c r="J9" s="7">
        <v>0.85780984719864173</v>
      </c>
      <c r="K9" s="7">
        <v>0.86965998256320842</v>
      </c>
      <c r="L9" s="7">
        <v>0.86856895806312151</v>
      </c>
      <c r="M9" s="7">
        <v>0.86329113924050638</v>
      </c>
      <c r="N9" s="7">
        <v>0.86042692939244658</v>
      </c>
      <c r="O9" s="7">
        <v>0.86693227091633462</v>
      </c>
      <c r="P9" s="7">
        <f>P8/P5</f>
        <v>0.87949427103911493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21157</v>
      </c>
      <c r="C12" s="6">
        <v>20767</v>
      </c>
      <c r="D12" s="6">
        <v>20694</v>
      </c>
      <c r="E12" s="6">
        <v>20507</v>
      </c>
      <c r="F12" s="6">
        <v>19818</v>
      </c>
      <c r="G12" s="6">
        <v>16695</v>
      </c>
      <c r="H12" s="6">
        <v>16046</v>
      </c>
      <c r="I12" s="6">
        <v>16425</v>
      </c>
      <c r="J12" s="6">
        <v>17061</v>
      </c>
      <c r="K12" s="6">
        <v>18243</v>
      </c>
      <c r="L12" s="6">
        <v>19062</v>
      </c>
      <c r="M12" s="6">
        <v>20286</v>
      </c>
      <c r="N12" s="6">
        <v>21203</v>
      </c>
      <c r="O12" s="6">
        <v>22539</v>
      </c>
      <c r="P12" s="6">
        <v>23902</v>
      </c>
    </row>
    <row r="13" spans="1:16" ht="11.25" x14ac:dyDescent="0.2">
      <c r="A13" s="2" t="s">
        <v>8</v>
      </c>
      <c r="B13" s="6">
        <v>15233.039999999999</v>
      </c>
      <c r="C13" s="6">
        <v>14952.24</v>
      </c>
      <c r="D13" s="6">
        <v>14899.68</v>
      </c>
      <c r="E13" s="6">
        <v>14765.039999999999</v>
      </c>
      <c r="F13" s="6">
        <v>13872.599999999999</v>
      </c>
      <c r="G13" s="6">
        <v>11686.5</v>
      </c>
      <c r="H13" s="6">
        <v>11232.199999999999</v>
      </c>
      <c r="I13" s="6">
        <v>11497.5</v>
      </c>
      <c r="J13" s="6">
        <v>11942.699999999999</v>
      </c>
      <c r="K13" s="6">
        <v>12770.099999999999</v>
      </c>
      <c r="L13" s="6">
        <v>13343.4</v>
      </c>
      <c r="M13" s="6">
        <v>14200.199999999999</v>
      </c>
      <c r="N13" s="6">
        <v>14842.099999999999</v>
      </c>
      <c r="O13" s="6">
        <v>15777.3</v>
      </c>
      <c r="P13" s="6">
        <f>P12*0.7</f>
        <v>16731.399999999998</v>
      </c>
    </row>
    <row r="14" spans="1:16" ht="11.25" x14ac:dyDescent="0.2">
      <c r="A14" s="2" t="s">
        <v>3</v>
      </c>
      <c r="B14" s="6">
        <v>5462</v>
      </c>
      <c r="C14" s="6">
        <v>5192</v>
      </c>
      <c r="D14" s="6">
        <v>5083</v>
      </c>
      <c r="E14" s="6">
        <v>5301</v>
      </c>
      <c r="F14" s="6">
        <v>5278</v>
      </c>
      <c r="G14" s="6">
        <v>4360</v>
      </c>
      <c r="H14" s="6">
        <v>4347</v>
      </c>
      <c r="I14" s="6">
        <v>4177</v>
      </c>
      <c r="J14" s="6">
        <v>4270</v>
      </c>
      <c r="K14" s="6">
        <v>4858.416666666667</v>
      </c>
      <c r="L14" s="6">
        <v>5486.583333333333</v>
      </c>
      <c r="M14" s="6">
        <v>5966.666666666667</v>
      </c>
      <c r="N14" s="6">
        <v>6541.75</v>
      </c>
      <c r="O14" s="6">
        <v>7124.666666666667</v>
      </c>
      <c r="P14" s="6">
        <f>Data!$C$22</f>
        <v>7812.833333333333</v>
      </c>
    </row>
    <row r="15" spans="1:16" ht="11.25" x14ac:dyDescent="0.2">
      <c r="A15" s="2" t="s">
        <v>4</v>
      </c>
      <c r="B15" s="7">
        <v>0.35856270317677891</v>
      </c>
      <c r="C15" s="7">
        <v>0.34723894212505951</v>
      </c>
      <c r="D15" s="7">
        <v>0.34114826627149036</v>
      </c>
      <c r="E15" s="7">
        <v>0.35902374798849174</v>
      </c>
      <c r="F15" s="7">
        <v>0.38046220607528514</v>
      </c>
      <c r="G15" s="7">
        <v>0.37308004962991487</v>
      </c>
      <c r="H15" s="7">
        <v>0.38701233952386893</v>
      </c>
      <c r="I15" s="7">
        <v>0.36329636877582083</v>
      </c>
      <c r="J15" s="7">
        <v>0.35754058964890689</v>
      </c>
      <c r="K15" s="7">
        <v>0.38045251538098118</v>
      </c>
      <c r="L15" s="7">
        <v>0.41118330660351432</v>
      </c>
      <c r="M15" s="7">
        <v>0.4201818753726474</v>
      </c>
      <c r="N15" s="7">
        <v>0.44075636197034118</v>
      </c>
      <c r="O15" s="7">
        <v>0.45157705479813831</v>
      </c>
      <c r="P15" s="7">
        <f>IF(P14/P13&gt;1,1,P14/P13)</f>
        <v>0.46695634156934474</v>
      </c>
    </row>
    <row r="16" spans="1:16" ht="11.25" x14ac:dyDescent="0.2">
      <c r="A16" s="2" t="s">
        <v>5</v>
      </c>
      <c r="B16" s="6">
        <v>9771.0399999999991</v>
      </c>
      <c r="C16" s="6">
        <v>9760.24</v>
      </c>
      <c r="D16" s="6">
        <v>9816.68</v>
      </c>
      <c r="E16" s="6">
        <v>9464.0399999999991</v>
      </c>
      <c r="F16" s="6">
        <v>8594.5999999999985</v>
      </c>
      <c r="G16" s="6">
        <v>7326.5</v>
      </c>
      <c r="H16" s="6">
        <v>6885.1999999999989</v>
      </c>
      <c r="I16" s="6">
        <v>7320.5</v>
      </c>
      <c r="J16" s="6">
        <v>7672.6999999999989</v>
      </c>
      <c r="K16" s="6">
        <v>7911.6833333333316</v>
      </c>
      <c r="L16" s="6">
        <v>7856.8166666666666</v>
      </c>
      <c r="M16" s="6">
        <v>8233.5333333333328</v>
      </c>
      <c r="N16" s="6">
        <v>8300.3499999999985</v>
      </c>
      <c r="O16" s="6">
        <v>8652.6333333333314</v>
      </c>
      <c r="P16" s="6">
        <f>IF(P13-P14&lt;0,0,P13-P14)</f>
        <v>8918.5666666666657</v>
      </c>
    </row>
    <row r="17" spans="1:16" ht="11.25" x14ac:dyDescent="0.2">
      <c r="A17" s="2" t="s">
        <v>6</v>
      </c>
      <c r="B17" s="7">
        <v>0.64143729682322104</v>
      </c>
      <c r="C17" s="7">
        <v>0.65276105787494043</v>
      </c>
      <c r="D17" s="7">
        <v>0.65885173372850958</v>
      </c>
      <c r="E17" s="7">
        <v>0.64097625201150821</v>
      </c>
      <c r="F17" s="7">
        <v>0.61953779392471486</v>
      </c>
      <c r="G17" s="7">
        <v>0.62691995037008519</v>
      </c>
      <c r="H17" s="7">
        <v>0.61298766047613107</v>
      </c>
      <c r="I17" s="7">
        <v>0.63670363122417917</v>
      </c>
      <c r="J17" s="7">
        <v>0.64245941035109311</v>
      </c>
      <c r="K17" s="7">
        <v>0.61954748461901887</v>
      </c>
      <c r="L17" s="7">
        <v>0.58881669339648568</v>
      </c>
      <c r="M17" s="7">
        <v>0.57981812462735272</v>
      </c>
      <c r="N17" s="7">
        <v>0.55924363802965882</v>
      </c>
      <c r="O17" s="7">
        <v>0.54842294520186163</v>
      </c>
      <c r="P17" s="7">
        <f>P16/P13</f>
        <v>0.53304365843065538</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1120107</v>
      </c>
      <c r="C20" s="6">
        <v>1131706</v>
      </c>
      <c r="D20" s="6">
        <v>1172262</v>
      </c>
      <c r="E20" s="6">
        <v>1194731</v>
      </c>
      <c r="F20" s="6">
        <v>1223258</v>
      </c>
      <c r="G20" s="6">
        <v>1027612</v>
      </c>
      <c r="H20" s="6">
        <v>1000044</v>
      </c>
      <c r="I20" s="6">
        <v>1036730</v>
      </c>
      <c r="J20" s="6">
        <v>1097510</v>
      </c>
      <c r="K20" s="6">
        <v>1206609</v>
      </c>
      <c r="L20" s="6">
        <v>1292241</v>
      </c>
      <c r="M20" s="6">
        <v>1419153</v>
      </c>
      <c r="N20" s="6">
        <v>1536393</v>
      </c>
      <c r="O20" s="6">
        <v>1670464</v>
      </c>
      <c r="P20" s="6">
        <v>1876752</v>
      </c>
    </row>
    <row r="21" spans="1:16" ht="11.25" x14ac:dyDescent="0.2">
      <c r="A21" s="2" t="s">
        <v>8</v>
      </c>
      <c r="B21" s="6">
        <v>750471.69000000006</v>
      </c>
      <c r="C21" s="6">
        <v>758243.02</v>
      </c>
      <c r="D21" s="6">
        <v>785415.54</v>
      </c>
      <c r="E21" s="6">
        <v>800469.77</v>
      </c>
      <c r="F21" s="6">
        <v>782885.12</v>
      </c>
      <c r="G21" s="6">
        <v>657671.68000000005</v>
      </c>
      <c r="H21" s="6">
        <v>640028.16000000003</v>
      </c>
      <c r="I21" s="6">
        <v>663507.20000000007</v>
      </c>
      <c r="J21" s="6">
        <v>702406.4</v>
      </c>
      <c r="K21" s="6">
        <v>772229.76</v>
      </c>
      <c r="L21" s="6">
        <v>827034.24</v>
      </c>
      <c r="M21" s="6">
        <v>908257.92</v>
      </c>
      <c r="N21" s="6">
        <v>983291.52</v>
      </c>
      <c r="O21" s="6">
        <v>1069096.96</v>
      </c>
      <c r="P21" s="6">
        <f>P20*0.64</f>
        <v>1201121.28</v>
      </c>
    </row>
    <row r="22" spans="1:16" ht="11.25" x14ac:dyDescent="0.2">
      <c r="A22" s="2" t="s">
        <v>3</v>
      </c>
      <c r="B22" s="6">
        <v>303040</v>
      </c>
      <c r="C22" s="6">
        <v>293814</v>
      </c>
      <c r="D22" s="6">
        <v>310695</v>
      </c>
      <c r="E22" s="6">
        <v>316595</v>
      </c>
      <c r="F22" s="6">
        <v>326917</v>
      </c>
      <c r="G22" s="6">
        <v>258081</v>
      </c>
      <c r="H22" s="6">
        <v>253695</v>
      </c>
      <c r="I22" s="6">
        <v>255440</v>
      </c>
      <c r="J22" s="6">
        <v>247880</v>
      </c>
      <c r="K22" s="6">
        <v>321729.13351999997</v>
      </c>
      <c r="L22" s="6">
        <v>358167.14389000001</v>
      </c>
      <c r="M22" s="6">
        <v>405132.58524999995</v>
      </c>
      <c r="N22" s="6">
        <v>431611.58799999999</v>
      </c>
      <c r="O22" s="6">
        <v>516186.17309</v>
      </c>
      <c r="P22" s="6">
        <f>Data!$D$22</f>
        <v>584849.49427999998</v>
      </c>
    </row>
    <row r="23" spans="1:16" ht="11.25" x14ac:dyDescent="0.2">
      <c r="A23" s="2" t="s">
        <v>4</v>
      </c>
      <c r="B23" s="7">
        <v>0.40379937582988634</v>
      </c>
      <c r="C23" s="7">
        <v>0.38749318127583948</v>
      </c>
      <c r="D23" s="7">
        <v>0.39558040830208169</v>
      </c>
      <c r="E23" s="7">
        <v>0.39551150070289348</v>
      </c>
      <c r="F23" s="7">
        <v>0.41757978488593578</v>
      </c>
      <c r="G23" s="7">
        <v>0.39241616728882106</v>
      </c>
      <c r="H23" s="7">
        <v>0.39638099673614358</v>
      </c>
      <c r="I23" s="7">
        <v>0.38498451863069455</v>
      </c>
      <c r="J23" s="7">
        <v>0.35290111251833695</v>
      </c>
      <c r="K23" s="7">
        <v>0.41662358819219808</v>
      </c>
      <c r="L23" s="7">
        <v>0.43307414199682953</v>
      </c>
      <c r="M23" s="7">
        <v>0.44605455821403672</v>
      </c>
      <c r="N23" s="7">
        <v>0.43894570350815187</v>
      </c>
      <c r="O23" s="7">
        <v>0.4828244699994283</v>
      </c>
      <c r="P23" s="7">
        <f>IF(P22/P21&gt;1,1,P22/P21)</f>
        <v>0.48691960089159353</v>
      </c>
    </row>
    <row r="24" spans="1:16" ht="11.25" x14ac:dyDescent="0.2">
      <c r="A24" s="2" t="s">
        <v>5</v>
      </c>
      <c r="B24" s="6">
        <v>447431.69000000006</v>
      </c>
      <c r="C24" s="6">
        <v>464429.02</v>
      </c>
      <c r="D24" s="6">
        <v>474720.54000000004</v>
      </c>
      <c r="E24" s="6">
        <v>483874.77</v>
      </c>
      <c r="F24" s="6">
        <v>455968.12</v>
      </c>
      <c r="G24" s="6">
        <v>399590.68000000005</v>
      </c>
      <c r="H24" s="6">
        <v>386333.16000000003</v>
      </c>
      <c r="I24" s="6">
        <v>408067.20000000007</v>
      </c>
      <c r="J24" s="6">
        <v>454526.4</v>
      </c>
      <c r="K24" s="6">
        <v>450500.62648000004</v>
      </c>
      <c r="L24" s="6">
        <v>468867.09610999998</v>
      </c>
      <c r="M24" s="6">
        <v>503125.3347500001</v>
      </c>
      <c r="N24" s="6">
        <v>551679.93200000003</v>
      </c>
      <c r="O24" s="6">
        <v>552910.78691000002</v>
      </c>
      <c r="P24" s="6">
        <f>IF(P21-P22&lt;0,0,P21-P22)</f>
        <v>616271.78572000004</v>
      </c>
    </row>
    <row r="25" spans="1:16" ht="11.25" x14ac:dyDescent="0.2">
      <c r="A25" s="2" t="s">
        <v>6</v>
      </c>
      <c r="B25" s="7">
        <v>0.59620062417011366</v>
      </c>
      <c r="C25" s="7">
        <v>0.61250681872416046</v>
      </c>
      <c r="D25" s="7">
        <v>0.60441959169791826</v>
      </c>
      <c r="E25" s="7">
        <v>0.60448849929710646</v>
      </c>
      <c r="F25" s="7">
        <v>0.58242021511406428</v>
      </c>
      <c r="G25" s="7">
        <v>0.60758383271117899</v>
      </c>
      <c r="H25" s="7">
        <v>0.60361900326385642</v>
      </c>
      <c r="I25" s="7">
        <v>0.61501548136930551</v>
      </c>
      <c r="J25" s="7">
        <v>0.647098887481663</v>
      </c>
      <c r="K25" s="7">
        <v>0.58337641180780186</v>
      </c>
      <c r="L25" s="7">
        <v>0.56692585800317041</v>
      </c>
      <c r="M25" s="7">
        <v>0.55394544178596328</v>
      </c>
      <c r="N25" s="7">
        <v>0.56105429649184813</v>
      </c>
      <c r="O25" s="7">
        <v>0.5171755300005717</v>
      </c>
      <c r="P25" s="7">
        <f>P24/P21</f>
        <v>0.51308039910840642</v>
      </c>
    </row>
    <row r="29" spans="1:16" x14ac:dyDescent="0.2">
      <c r="G29" s="87"/>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52</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s="107"/>
      <c r="N4" s="107"/>
      <c r="O4" s="107"/>
      <c r="P4" s="107"/>
    </row>
    <row r="5" spans="1:16" ht="11.25" x14ac:dyDescent="0.2">
      <c r="A5" s="2" t="s">
        <v>2</v>
      </c>
      <c r="B5" s="6">
        <v>2775</v>
      </c>
      <c r="C5" s="6">
        <v>2731</v>
      </c>
      <c r="D5" s="6">
        <v>2701</v>
      </c>
      <c r="E5" s="6">
        <v>2590</v>
      </c>
      <c r="F5" s="6">
        <v>2557</v>
      </c>
      <c r="G5" s="6">
        <v>2432</v>
      </c>
      <c r="H5" s="6">
        <v>2283</v>
      </c>
      <c r="I5" s="6">
        <v>2183</v>
      </c>
      <c r="J5" s="6">
        <v>2110</v>
      </c>
      <c r="K5" s="6">
        <v>2034</v>
      </c>
      <c r="L5" s="6">
        <v>1978</v>
      </c>
      <c r="M5" s="6">
        <v>1951</v>
      </c>
      <c r="N5" s="6">
        <v>1926</v>
      </c>
      <c r="O5" s="6">
        <v>1879</v>
      </c>
      <c r="P5" s="6">
        <v>1832</v>
      </c>
    </row>
    <row r="6" spans="1:16" ht="11.25" x14ac:dyDescent="0.2">
      <c r="A6" s="2" t="s">
        <v>3</v>
      </c>
      <c r="B6" s="6">
        <v>839</v>
      </c>
      <c r="C6" s="6">
        <v>797</v>
      </c>
      <c r="D6" s="6">
        <v>739</v>
      </c>
      <c r="E6" s="6">
        <v>726</v>
      </c>
      <c r="F6" s="6">
        <v>694</v>
      </c>
      <c r="G6" s="6">
        <v>632</v>
      </c>
      <c r="H6" s="6">
        <v>599</v>
      </c>
      <c r="I6" s="6">
        <v>585</v>
      </c>
      <c r="J6" s="6">
        <v>567</v>
      </c>
      <c r="K6" s="6">
        <v>552</v>
      </c>
      <c r="L6" s="6">
        <v>559</v>
      </c>
      <c r="M6" s="6">
        <v>548</v>
      </c>
      <c r="N6" s="6">
        <v>530</v>
      </c>
      <c r="O6" s="6">
        <v>535</v>
      </c>
      <c r="P6" s="6">
        <f>Data!$B$23</f>
        <v>554</v>
      </c>
    </row>
    <row r="7" spans="1:16" ht="11.25" x14ac:dyDescent="0.2">
      <c r="A7" s="2" t="s">
        <v>4</v>
      </c>
      <c r="B7" s="7">
        <v>0.30234234234234236</v>
      </c>
      <c r="C7" s="7">
        <v>0.29183449285975832</v>
      </c>
      <c r="D7" s="7">
        <v>0.27360236949278044</v>
      </c>
      <c r="E7" s="7">
        <v>0.28030888030888029</v>
      </c>
      <c r="F7" s="7">
        <v>0.27141181071568243</v>
      </c>
      <c r="G7" s="7">
        <v>0.25986842105263158</v>
      </c>
      <c r="H7" s="7">
        <v>0.26237406920718354</v>
      </c>
      <c r="I7" s="7">
        <v>0.26797984425103072</v>
      </c>
      <c r="J7" s="7">
        <v>0.26872037914691943</v>
      </c>
      <c r="K7" s="7">
        <v>0.27138643067846607</v>
      </c>
      <c r="L7" s="7">
        <v>0.28260869565217389</v>
      </c>
      <c r="M7" s="7">
        <v>0.28088159917990774</v>
      </c>
      <c r="N7" s="7">
        <v>0.27518172377985461</v>
      </c>
      <c r="O7" s="7">
        <v>0.28472591804151143</v>
      </c>
      <c r="P7" s="7">
        <f>IF(P6/P5&gt;1,1,P6/P5)</f>
        <v>0.30240174672489084</v>
      </c>
    </row>
    <row r="8" spans="1:16" ht="11.25" x14ac:dyDescent="0.2">
      <c r="A8" s="2" t="s">
        <v>5</v>
      </c>
      <c r="B8" s="6">
        <v>1936</v>
      </c>
      <c r="C8" s="6">
        <v>1934</v>
      </c>
      <c r="D8" s="6">
        <v>1962</v>
      </c>
      <c r="E8" s="6">
        <v>1864</v>
      </c>
      <c r="F8" s="6">
        <v>1863</v>
      </c>
      <c r="G8" s="6">
        <v>1800</v>
      </c>
      <c r="H8" s="6">
        <v>1684</v>
      </c>
      <c r="I8" s="6">
        <v>1598</v>
      </c>
      <c r="J8" s="6">
        <v>1543</v>
      </c>
      <c r="K8" s="6">
        <v>1482</v>
      </c>
      <c r="L8" s="6">
        <v>1419</v>
      </c>
      <c r="M8" s="6">
        <v>1403</v>
      </c>
      <c r="N8" s="6">
        <v>1396</v>
      </c>
      <c r="O8" s="6">
        <v>1344</v>
      </c>
      <c r="P8" s="6">
        <f>IF(P5-P6&lt;0,0,P5-P6)</f>
        <v>1278</v>
      </c>
    </row>
    <row r="9" spans="1:16" ht="11.25" x14ac:dyDescent="0.2">
      <c r="A9" s="2" t="s">
        <v>6</v>
      </c>
      <c r="B9" s="7">
        <v>0.69765765765765764</v>
      </c>
      <c r="C9" s="7">
        <v>0.70816550714024162</v>
      </c>
      <c r="D9" s="7">
        <v>0.7263976305072195</v>
      </c>
      <c r="E9" s="7">
        <v>0.71969111969111965</v>
      </c>
      <c r="F9" s="7">
        <v>0.72858818928431757</v>
      </c>
      <c r="G9" s="7">
        <v>0.74013157894736847</v>
      </c>
      <c r="H9" s="7">
        <v>0.73762593079281646</v>
      </c>
      <c r="I9" s="7">
        <v>0.73202015574896928</v>
      </c>
      <c r="J9" s="7">
        <v>0.73127962085308051</v>
      </c>
      <c r="K9" s="7">
        <v>0.72861356932153387</v>
      </c>
      <c r="L9" s="7">
        <v>0.71739130434782605</v>
      </c>
      <c r="M9" s="7">
        <v>0.71911840082009226</v>
      </c>
      <c r="N9" s="7">
        <v>0.72481827622014539</v>
      </c>
      <c r="O9" s="7">
        <v>0.71527408195848852</v>
      </c>
      <c r="P9" s="7">
        <f>P8/P5</f>
        <v>0.69759825327510916</v>
      </c>
    </row>
    <row r="10" spans="1:16" ht="11.25" x14ac:dyDescent="0.2">
      <c r="B10" s="5"/>
      <c r="C10" s="5"/>
      <c r="D10" s="5"/>
      <c r="E10" s="5"/>
      <c r="F10" s="5"/>
      <c r="G10" s="5"/>
      <c r="H10" s="5"/>
      <c r="I10" s="5"/>
      <c r="J10" s="5"/>
      <c r="K10" s="5"/>
      <c r="L10" s="5"/>
      <c r="M10" s="5"/>
      <c r="N10" s="5"/>
      <c r="O10" s="5"/>
      <c r="P10" s="5"/>
    </row>
    <row r="11" spans="1:16" ht="11.25" x14ac:dyDescent="0.2">
      <c r="A11" s="4" t="s">
        <v>7</v>
      </c>
      <c r="B11" s="5"/>
      <c r="C11" s="5"/>
      <c r="D11" s="5"/>
      <c r="E11" s="5"/>
      <c r="F11" s="5"/>
      <c r="G11" s="5"/>
      <c r="H11" s="5"/>
      <c r="I11" s="5"/>
      <c r="J11" s="5"/>
      <c r="K11" s="5"/>
      <c r="L11" s="5"/>
      <c r="M11" s="5"/>
      <c r="N11" s="5"/>
      <c r="O11" s="5"/>
      <c r="P11" s="5"/>
    </row>
    <row r="12" spans="1:16" ht="11.25" x14ac:dyDescent="0.2">
      <c r="A12" s="2" t="s">
        <v>2</v>
      </c>
      <c r="B12" s="6">
        <v>24888</v>
      </c>
      <c r="C12" s="6">
        <v>24748</v>
      </c>
      <c r="D12" s="6">
        <v>24540</v>
      </c>
      <c r="E12" s="6">
        <v>23678</v>
      </c>
      <c r="F12" s="6">
        <v>22269</v>
      </c>
      <c r="G12" s="6">
        <v>18153</v>
      </c>
      <c r="H12" s="6">
        <v>17268</v>
      </c>
      <c r="I12" s="6">
        <v>18169</v>
      </c>
      <c r="J12" s="6">
        <v>18896</v>
      </c>
      <c r="K12" s="6">
        <v>18947</v>
      </c>
      <c r="L12" s="6">
        <v>19636</v>
      </c>
      <c r="M12" s="6">
        <v>20330</v>
      </c>
      <c r="N12" s="6">
        <v>21268</v>
      </c>
      <c r="O12" s="6">
        <v>22833</v>
      </c>
      <c r="P12" s="6">
        <v>23040</v>
      </c>
    </row>
    <row r="13" spans="1:16" ht="11.25" x14ac:dyDescent="0.2">
      <c r="A13" s="2" t="s">
        <v>8</v>
      </c>
      <c r="B13" s="6">
        <v>17919.36</v>
      </c>
      <c r="C13" s="6">
        <v>17818.559999999998</v>
      </c>
      <c r="D13" s="6">
        <v>17668.8</v>
      </c>
      <c r="E13" s="6">
        <v>17048.16</v>
      </c>
      <c r="F13" s="6">
        <v>15588.3</v>
      </c>
      <c r="G13" s="6">
        <v>12707.099999999999</v>
      </c>
      <c r="H13" s="6">
        <v>12087.599999999999</v>
      </c>
      <c r="I13" s="6">
        <v>12718.3</v>
      </c>
      <c r="J13" s="6">
        <v>13227.199999999999</v>
      </c>
      <c r="K13" s="6">
        <v>13262.9</v>
      </c>
      <c r="L13" s="6">
        <v>13745.199999999999</v>
      </c>
      <c r="M13" s="6">
        <v>14231</v>
      </c>
      <c r="N13" s="6">
        <v>14887.599999999999</v>
      </c>
      <c r="O13" s="6">
        <v>15983.099999999999</v>
      </c>
      <c r="P13" s="6">
        <f>P12*0.7</f>
        <v>16127.999999999998</v>
      </c>
    </row>
    <row r="14" spans="1:16" ht="11.25" x14ac:dyDescent="0.2">
      <c r="A14" s="2" t="s">
        <v>3</v>
      </c>
      <c r="B14" s="6">
        <v>7570</v>
      </c>
      <c r="C14" s="6">
        <v>7853</v>
      </c>
      <c r="D14" s="6">
        <v>7051</v>
      </c>
      <c r="E14" s="6">
        <v>7129</v>
      </c>
      <c r="F14" s="6">
        <v>6189</v>
      </c>
      <c r="G14" s="6">
        <v>4503</v>
      </c>
      <c r="H14" s="6">
        <v>4545</v>
      </c>
      <c r="I14" s="6">
        <v>4935</v>
      </c>
      <c r="J14" s="6">
        <v>5093</v>
      </c>
      <c r="K14" s="6">
        <v>5054.916666666667</v>
      </c>
      <c r="L14" s="6">
        <v>5334.666666666667</v>
      </c>
      <c r="M14" s="6">
        <v>14202.333333333334</v>
      </c>
      <c r="N14" s="6">
        <v>16098.499999999996</v>
      </c>
      <c r="O14" s="6">
        <v>16920.333333333336</v>
      </c>
      <c r="P14" s="6">
        <f>Data!$C$23</f>
        <v>16444.333333333332</v>
      </c>
    </row>
    <row r="15" spans="1:16" ht="11.25" x14ac:dyDescent="0.2">
      <c r="A15" s="2" t="s">
        <v>4</v>
      </c>
      <c r="B15" s="7">
        <v>0.42244812314725527</v>
      </c>
      <c r="C15" s="7">
        <v>0.44072023777454528</v>
      </c>
      <c r="D15" s="7">
        <v>0.39906501856379606</v>
      </c>
      <c r="E15" s="7">
        <v>0.41816829499488506</v>
      </c>
      <c r="F15" s="7">
        <v>0.39702854063624643</v>
      </c>
      <c r="G15" s="7">
        <v>0.35436881743277382</v>
      </c>
      <c r="H15" s="7">
        <v>0.37600516231509984</v>
      </c>
      <c r="I15" s="7">
        <v>0.38802355660740823</v>
      </c>
      <c r="J15" s="7">
        <v>0.38503991774525226</v>
      </c>
      <c r="K15" s="7">
        <v>0.38113208021372907</v>
      </c>
      <c r="L15" s="7">
        <v>0.38811124368264321</v>
      </c>
      <c r="M15" s="7">
        <v>0.99798561825123566</v>
      </c>
      <c r="N15" s="7">
        <v>1</v>
      </c>
      <c r="O15" s="7">
        <v>1</v>
      </c>
      <c r="P15" s="7">
        <f>IF(P14/P13&gt;1,1,P14/P13)</f>
        <v>1</v>
      </c>
    </row>
    <row r="16" spans="1:16" ht="11.25" x14ac:dyDescent="0.2">
      <c r="A16" s="2" t="s">
        <v>5</v>
      </c>
      <c r="B16" s="6">
        <v>10349.36</v>
      </c>
      <c r="C16" s="6">
        <v>9965.5599999999977</v>
      </c>
      <c r="D16" s="6">
        <v>10617.8</v>
      </c>
      <c r="E16" s="6">
        <v>9919.16</v>
      </c>
      <c r="F16" s="6">
        <v>9399.2999999999993</v>
      </c>
      <c r="G16" s="6">
        <v>8204.0999999999985</v>
      </c>
      <c r="H16" s="6">
        <v>7542.5999999999985</v>
      </c>
      <c r="I16" s="6">
        <v>7783.2999999999993</v>
      </c>
      <c r="J16" s="6">
        <v>8134.1999999999989</v>
      </c>
      <c r="K16" s="6">
        <v>8207.9833333333336</v>
      </c>
      <c r="L16" s="6">
        <v>8410.5333333333328</v>
      </c>
      <c r="M16" s="6">
        <v>28.66666666666606</v>
      </c>
      <c r="N16" s="6">
        <v>0</v>
      </c>
      <c r="O16" s="6">
        <v>0</v>
      </c>
      <c r="P16" s="6">
        <f>IF(P13-P14&lt;0,0,P13-P14)</f>
        <v>0</v>
      </c>
    </row>
    <row r="17" spans="1:16" ht="11.25" x14ac:dyDescent="0.2">
      <c r="A17" s="2" t="s">
        <v>6</v>
      </c>
      <c r="B17" s="7">
        <v>0.57755187685274478</v>
      </c>
      <c r="C17" s="7">
        <v>0.55927976222545472</v>
      </c>
      <c r="D17" s="7">
        <v>0.60093498143620394</v>
      </c>
      <c r="E17" s="7">
        <v>0.58183170500511494</v>
      </c>
      <c r="F17" s="7">
        <v>0.60297145936375351</v>
      </c>
      <c r="G17" s="7">
        <v>0.64563118256722618</v>
      </c>
      <c r="H17" s="7">
        <v>0.62399483768490016</v>
      </c>
      <c r="I17" s="7">
        <v>0.61197644339259172</v>
      </c>
      <c r="J17" s="7">
        <v>0.61496008225474774</v>
      </c>
      <c r="K17" s="7">
        <v>0.61886791978627098</v>
      </c>
      <c r="L17" s="7">
        <v>0.61188875631735684</v>
      </c>
      <c r="M17" s="7">
        <v>2.0143817487643921E-3</v>
      </c>
      <c r="N17" s="7">
        <v>0</v>
      </c>
      <c r="O17" s="7">
        <v>0</v>
      </c>
      <c r="P17" s="7">
        <f>P16/P13</f>
        <v>0</v>
      </c>
    </row>
    <row r="18" spans="1:16" ht="11.25" x14ac:dyDescent="0.2">
      <c r="B18" s="5"/>
      <c r="C18" s="5"/>
      <c r="D18" s="5"/>
      <c r="E18" s="5"/>
      <c r="F18" s="5"/>
      <c r="G18" s="5"/>
      <c r="H18" s="5"/>
      <c r="I18" s="5"/>
      <c r="J18" s="5"/>
      <c r="K18" s="5"/>
      <c r="L18" s="5"/>
      <c r="M18" s="5"/>
      <c r="N18" s="5"/>
      <c r="O18" s="5"/>
      <c r="P18" s="5"/>
    </row>
    <row r="19" spans="1:16" ht="11.25" x14ac:dyDescent="0.2">
      <c r="A19" s="4" t="s">
        <v>9</v>
      </c>
      <c r="B19" s="5"/>
      <c r="C19" s="5"/>
      <c r="D19" s="5"/>
      <c r="E19" s="5"/>
      <c r="F19" s="5"/>
      <c r="G19" s="5"/>
      <c r="H19" s="5"/>
      <c r="I19" s="5"/>
      <c r="J19" s="5"/>
      <c r="K19" s="5"/>
      <c r="L19" s="5"/>
      <c r="M19" s="5"/>
      <c r="N19" s="5"/>
      <c r="O19" s="5"/>
      <c r="P19" s="5"/>
    </row>
    <row r="20" spans="1:16" ht="11.25" x14ac:dyDescent="0.2">
      <c r="A20" s="2" t="s">
        <v>2</v>
      </c>
      <c r="B20" s="6">
        <v>1213376</v>
      </c>
      <c r="C20" s="6">
        <v>1240673</v>
      </c>
      <c r="D20" s="6">
        <v>1242063</v>
      </c>
      <c r="E20" s="6">
        <v>1276619</v>
      </c>
      <c r="F20" s="6">
        <v>1249885</v>
      </c>
      <c r="G20" s="6">
        <v>995774</v>
      </c>
      <c r="H20" s="6">
        <v>951204</v>
      </c>
      <c r="I20" s="6">
        <v>1039347</v>
      </c>
      <c r="J20" s="6">
        <v>1140121</v>
      </c>
      <c r="K20" s="6">
        <v>1120115</v>
      </c>
      <c r="L20" s="6">
        <v>1193372</v>
      </c>
      <c r="M20" s="6">
        <v>1282508</v>
      </c>
      <c r="N20" s="6">
        <v>1360165</v>
      </c>
      <c r="O20" s="6">
        <v>1531477</v>
      </c>
      <c r="P20" s="6">
        <v>1564112</v>
      </c>
    </row>
    <row r="21" spans="1:16" ht="11.25" x14ac:dyDescent="0.2">
      <c r="A21" s="2" t="s">
        <v>8</v>
      </c>
      <c r="B21" s="6">
        <v>812961.92</v>
      </c>
      <c r="C21" s="6">
        <v>831250.91</v>
      </c>
      <c r="D21" s="6">
        <v>832182.21000000008</v>
      </c>
      <c r="E21" s="6">
        <v>855334.7300000001</v>
      </c>
      <c r="F21" s="6">
        <v>799926.4</v>
      </c>
      <c r="G21" s="6">
        <v>637295.35999999999</v>
      </c>
      <c r="H21" s="6">
        <v>608770.56000000006</v>
      </c>
      <c r="I21" s="6">
        <v>665182.07999999996</v>
      </c>
      <c r="J21" s="6">
        <v>729677.44000000006</v>
      </c>
      <c r="K21" s="6">
        <v>716873.6</v>
      </c>
      <c r="L21" s="6">
        <v>763758.07999999996</v>
      </c>
      <c r="M21" s="6">
        <v>820805.12</v>
      </c>
      <c r="N21" s="6">
        <v>870505.6</v>
      </c>
      <c r="O21" s="6">
        <v>980145.28</v>
      </c>
      <c r="P21" s="6">
        <f>P20*0.64</f>
        <v>1001031.6800000001</v>
      </c>
    </row>
    <row r="22" spans="1:16" ht="11.25" x14ac:dyDescent="0.2">
      <c r="A22" s="2" t="s">
        <v>3</v>
      </c>
      <c r="B22" s="6">
        <v>473971</v>
      </c>
      <c r="C22" s="6">
        <v>500410</v>
      </c>
      <c r="D22" s="6">
        <v>388302</v>
      </c>
      <c r="E22" s="6">
        <v>409461</v>
      </c>
      <c r="F22" s="6">
        <v>364799</v>
      </c>
      <c r="G22" s="6">
        <v>253648</v>
      </c>
      <c r="H22" s="6">
        <v>260572</v>
      </c>
      <c r="I22" s="6">
        <v>291342</v>
      </c>
      <c r="J22" s="6">
        <v>299851</v>
      </c>
      <c r="K22" s="6">
        <v>298149.06575999991</v>
      </c>
      <c r="L22" s="6">
        <v>328239.16632000002</v>
      </c>
      <c r="M22" s="6">
        <v>373390.83011000004</v>
      </c>
      <c r="N22" s="6">
        <v>399777.67198000004</v>
      </c>
      <c r="O22" s="6">
        <v>472052.02438000002</v>
      </c>
      <c r="P22" s="6">
        <f>Data!$D$23</f>
        <v>476164.43269000005</v>
      </c>
    </row>
    <row r="23" spans="1:16" ht="11.25" x14ac:dyDescent="0.2">
      <c r="A23" s="2" t="s">
        <v>4</v>
      </c>
      <c r="B23" s="7">
        <v>0.5830174677800406</v>
      </c>
      <c r="C23" s="7">
        <v>0.6019963334536379</v>
      </c>
      <c r="D23" s="7">
        <v>0.4666069465724339</v>
      </c>
      <c r="E23" s="7">
        <v>0.47871433912194816</v>
      </c>
      <c r="F23" s="7">
        <v>0.4560407057449285</v>
      </c>
      <c r="G23" s="7">
        <v>0.39800697748685948</v>
      </c>
      <c r="H23" s="7">
        <v>0.42802989684652287</v>
      </c>
      <c r="I23" s="7">
        <v>0.43798834749126137</v>
      </c>
      <c r="J23" s="7">
        <v>0.41093637210436434</v>
      </c>
      <c r="K23" s="7">
        <v>0.4159018629783548</v>
      </c>
      <c r="L23" s="7">
        <v>0.42976850250801935</v>
      </c>
      <c r="M23" s="7">
        <v>0.45490801776431417</v>
      </c>
      <c r="N23" s="7">
        <v>0.4592476739724593</v>
      </c>
      <c r="O23" s="7">
        <v>0.48161434229423622</v>
      </c>
      <c r="P23" s="7">
        <f>IF(P22/P21&gt;1,1,P22/P21)</f>
        <v>0.47567368965785378</v>
      </c>
    </row>
    <row r="24" spans="1:16" ht="11.25" x14ac:dyDescent="0.2">
      <c r="A24" s="2" t="s">
        <v>5</v>
      </c>
      <c r="B24" s="6">
        <v>338990.92000000004</v>
      </c>
      <c r="C24" s="6">
        <v>330840.91000000003</v>
      </c>
      <c r="D24" s="6">
        <v>443880.21000000008</v>
      </c>
      <c r="E24" s="6">
        <v>445873.7300000001</v>
      </c>
      <c r="F24" s="6">
        <v>435127.4</v>
      </c>
      <c r="G24" s="6">
        <v>383647.36</v>
      </c>
      <c r="H24" s="6">
        <v>348198.56000000006</v>
      </c>
      <c r="I24" s="6">
        <v>373840.07999999996</v>
      </c>
      <c r="J24" s="6">
        <v>429826.44000000006</v>
      </c>
      <c r="K24" s="6">
        <v>418724.53424000007</v>
      </c>
      <c r="L24" s="6">
        <v>435518.91367999994</v>
      </c>
      <c r="M24" s="6">
        <v>447414.28988999996</v>
      </c>
      <c r="N24" s="6">
        <v>470727.92801999993</v>
      </c>
      <c r="O24" s="6">
        <v>508093.25562000001</v>
      </c>
      <c r="P24" s="6">
        <f>IF(P21-P22&lt;0,0,P21-P22)</f>
        <v>524867.24731000001</v>
      </c>
    </row>
    <row r="25" spans="1:16" ht="11.25" x14ac:dyDescent="0.2">
      <c r="A25" s="2" t="s">
        <v>6</v>
      </c>
      <c r="B25" s="7">
        <v>0.41698253221995935</v>
      </c>
      <c r="C25" s="7">
        <v>0.39800366654636204</v>
      </c>
      <c r="D25" s="7">
        <v>0.53339305342756616</v>
      </c>
      <c r="E25" s="7">
        <v>0.52128566087805184</v>
      </c>
      <c r="F25" s="7">
        <v>0.5439592942550715</v>
      </c>
      <c r="G25" s="7">
        <v>0.60199302251314057</v>
      </c>
      <c r="H25" s="7">
        <v>0.57197010315347707</v>
      </c>
      <c r="I25" s="7">
        <v>0.56201165250873863</v>
      </c>
      <c r="J25" s="7">
        <v>0.58906362789563571</v>
      </c>
      <c r="K25" s="7">
        <v>0.58409813702164526</v>
      </c>
      <c r="L25" s="7">
        <v>0.57023149749198065</v>
      </c>
      <c r="M25" s="7">
        <v>0.54509198223568578</v>
      </c>
      <c r="N25" s="7">
        <v>0.54075232602754075</v>
      </c>
      <c r="O25" s="7">
        <v>0.51838565770576372</v>
      </c>
      <c r="P25" s="7">
        <f>P24/P21</f>
        <v>0.52432631034214616</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5" tint="0.39997558519241921"/>
    <outlinePr summaryBelow="0" summaryRight="0"/>
    <pageSetUpPr autoPageBreaks="0"/>
  </sheetPr>
  <dimension ref="A1:P25"/>
  <sheetViews>
    <sheetView showOutlineSymbols="0" workbookViewId="0">
      <selection activeCell="P20" sqref="P20"/>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53</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1796</v>
      </c>
      <c r="C5" s="6">
        <v>1824</v>
      </c>
      <c r="D5" s="6">
        <v>1787</v>
      </c>
      <c r="E5" s="6">
        <v>1744</v>
      </c>
      <c r="F5" s="6">
        <v>1738</v>
      </c>
      <c r="G5" s="6">
        <v>1630</v>
      </c>
      <c r="H5" s="6">
        <v>1589</v>
      </c>
      <c r="I5" s="6">
        <v>1601</v>
      </c>
      <c r="J5" s="6">
        <v>1601</v>
      </c>
      <c r="K5" s="6">
        <v>1556</v>
      </c>
      <c r="L5" s="6">
        <v>1531</v>
      </c>
      <c r="M5" s="6">
        <v>1431</v>
      </c>
      <c r="N5" s="6">
        <v>1413</v>
      </c>
      <c r="O5" s="6">
        <v>1392</v>
      </c>
      <c r="P5" s="6">
        <v>1432</v>
      </c>
    </row>
    <row r="6" spans="1:16" ht="11.25" x14ac:dyDescent="0.2">
      <c r="A6" s="2" t="s">
        <v>3</v>
      </c>
      <c r="B6" s="6">
        <v>721</v>
      </c>
      <c r="C6" s="6">
        <v>677</v>
      </c>
      <c r="D6" s="6">
        <v>690</v>
      </c>
      <c r="E6" s="6">
        <v>684</v>
      </c>
      <c r="F6" s="6">
        <v>664</v>
      </c>
      <c r="G6" s="6">
        <v>630</v>
      </c>
      <c r="H6" s="6">
        <v>590</v>
      </c>
      <c r="I6" s="6">
        <v>558</v>
      </c>
      <c r="J6" s="6">
        <v>561</v>
      </c>
      <c r="K6" s="6">
        <v>540</v>
      </c>
      <c r="L6" s="6">
        <v>547</v>
      </c>
      <c r="M6" s="6">
        <v>546</v>
      </c>
      <c r="N6" s="6">
        <v>550</v>
      </c>
      <c r="O6" s="6">
        <v>545</v>
      </c>
      <c r="P6" s="6">
        <f>Data!$B$24</f>
        <v>539</v>
      </c>
    </row>
    <row r="7" spans="1:16" ht="11.25" x14ac:dyDescent="0.2">
      <c r="A7" s="2" t="s">
        <v>4</v>
      </c>
      <c r="B7" s="7">
        <v>0.40144766146993316</v>
      </c>
      <c r="C7" s="7">
        <v>0.37116228070175439</v>
      </c>
      <c r="D7" s="7">
        <v>0.38612199216564075</v>
      </c>
      <c r="E7" s="7">
        <v>0.3922018348623853</v>
      </c>
      <c r="F7" s="7">
        <v>0.38204833141542005</v>
      </c>
      <c r="G7" s="7">
        <v>0.38650306748466257</v>
      </c>
      <c r="H7" s="7">
        <v>0.37130270610446819</v>
      </c>
      <c r="I7" s="7">
        <v>0.3485321673953779</v>
      </c>
      <c r="J7" s="7">
        <v>0.35040599625234231</v>
      </c>
      <c r="K7" s="7">
        <v>0.34704370179948585</v>
      </c>
      <c r="L7" s="7">
        <v>0.35728282168517311</v>
      </c>
      <c r="M7" s="7">
        <v>0.38155136268343814</v>
      </c>
      <c r="N7" s="7">
        <v>0.38924274593064401</v>
      </c>
      <c r="O7" s="7">
        <v>0.39152298850574713</v>
      </c>
      <c r="P7" s="7">
        <f>IF(P6/P5&gt;1,1,P6/P5)</f>
        <v>0.37639664804469275</v>
      </c>
    </row>
    <row r="8" spans="1:16" ht="11.25" x14ac:dyDescent="0.2">
      <c r="A8" s="2" t="s">
        <v>5</v>
      </c>
      <c r="B8" s="6">
        <v>1075</v>
      </c>
      <c r="C8" s="6">
        <v>1147</v>
      </c>
      <c r="D8" s="6">
        <v>1097</v>
      </c>
      <c r="E8" s="6">
        <v>1060</v>
      </c>
      <c r="F8" s="6">
        <v>1074</v>
      </c>
      <c r="G8" s="6">
        <v>1000</v>
      </c>
      <c r="H8" s="6">
        <v>999</v>
      </c>
      <c r="I8" s="6">
        <v>1043</v>
      </c>
      <c r="J8" s="6">
        <v>1040</v>
      </c>
      <c r="K8" s="6">
        <v>1016</v>
      </c>
      <c r="L8" s="6">
        <v>984</v>
      </c>
      <c r="M8" s="6">
        <v>885</v>
      </c>
      <c r="N8" s="6">
        <v>863</v>
      </c>
      <c r="O8" s="6">
        <v>847</v>
      </c>
      <c r="P8" s="6">
        <f>IF(P5-P6&lt;0,0,P5-P6)</f>
        <v>893</v>
      </c>
    </row>
    <row r="9" spans="1:16" ht="11.25" x14ac:dyDescent="0.2">
      <c r="A9" s="2" t="s">
        <v>6</v>
      </c>
      <c r="B9" s="7">
        <v>0.59855233853006684</v>
      </c>
      <c r="C9" s="7">
        <v>0.62883771929824561</v>
      </c>
      <c r="D9" s="7">
        <v>0.61387800783435931</v>
      </c>
      <c r="E9" s="7">
        <v>0.60779816513761464</v>
      </c>
      <c r="F9" s="7">
        <v>0.61795166858457995</v>
      </c>
      <c r="G9" s="7">
        <v>0.61349693251533743</v>
      </c>
      <c r="H9" s="7">
        <v>0.62869729389553175</v>
      </c>
      <c r="I9" s="7">
        <v>0.65146783260462215</v>
      </c>
      <c r="J9" s="7">
        <v>0.64959400374765774</v>
      </c>
      <c r="K9" s="7">
        <v>0.65295629820051415</v>
      </c>
      <c r="L9" s="7">
        <v>0.64271717831482689</v>
      </c>
      <c r="M9" s="7">
        <v>0.61844863731656186</v>
      </c>
      <c r="N9" s="7">
        <v>0.61075725406935599</v>
      </c>
      <c r="O9" s="7">
        <v>0.60847701149425293</v>
      </c>
      <c r="P9" s="7">
        <f>P8/P5</f>
        <v>0.62360335195530725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15368</v>
      </c>
      <c r="C12" s="6">
        <v>15062</v>
      </c>
      <c r="D12" s="6">
        <v>14557</v>
      </c>
      <c r="E12" s="6">
        <v>14393</v>
      </c>
      <c r="F12" s="6">
        <v>13321</v>
      </c>
      <c r="G12" s="6">
        <v>11554</v>
      </c>
      <c r="H12" s="6">
        <v>10505</v>
      </c>
      <c r="I12" s="6">
        <v>11270</v>
      </c>
      <c r="J12" s="6">
        <v>11664</v>
      </c>
      <c r="K12" s="6">
        <v>12214</v>
      </c>
      <c r="L12" s="6">
        <v>12723</v>
      </c>
      <c r="M12" s="6">
        <v>13550</v>
      </c>
      <c r="N12" s="6">
        <v>13983</v>
      </c>
      <c r="O12" s="6">
        <v>14469</v>
      </c>
      <c r="P12" s="6">
        <v>15034</v>
      </c>
    </row>
    <row r="13" spans="1:16" ht="11.25" x14ac:dyDescent="0.2">
      <c r="A13" s="2" t="s">
        <v>8</v>
      </c>
      <c r="B13" s="6">
        <v>11064.96</v>
      </c>
      <c r="C13" s="6">
        <v>10844.64</v>
      </c>
      <c r="D13" s="6">
        <v>10481.039999999999</v>
      </c>
      <c r="E13" s="6">
        <v>10362.959999999999</v>
      </c>
      <c r="F13" s="6">
        <v>9324.6999999999989</v>
      </c>
      <c r="G13" s="6">
        <v>8087.7999999999993</v>
      </c>
      <c r="H13" s="6">
        <v>7353.4999999999991</v>
      </c>
      <c r="I13" s="6">
        <v>7888.9999999999991</v>
      </c>
      <c r="J13" s="6">
        <v>8164.7999999999993</v>
      </c>
      <c r="K13" s="6">
        <v>8549.7999999999993</v>
      </c>
      <c r="L13" s="6">
        <v>8906.0999999999985</v>
      </c>
      <c r="M13" s="6">
        <v>9485</v>
      </c>
      <c r="N13" s="6">
        <v>9788.0999999999985</v>
      </c>
      <c r="O13" s="6">
        <v>10128.299999999999</v>
      </c>
      <c r="P13" s="6">
        <f>P12*0.7</f>
        <v>10523.8</v>
      </c>
    </row>
    <row r="14" spans="1:16" ht="11.25" x14ac:dyDescent="0.2">
      <c r="A14" s="2" t="s">
        <v>3</v>
      </c>
      <c r="B14" s="6">
        <v>6805</v>
      </c>
      <c r="C14" s="6">
        <v>7099</v>
      </c>
      <c r="D14" s="6">
        <v>6990</v>
      </c>
      <c r="E14" s="6">
        <v>7090</v>
      </c>
      <c r="F14" s="6">
        <v>6401</v>
      </c>
      <c r="G14" s="6">
        <v>5627</v>
      </c>
      <c r="H14" s="6">
        <v>4811</v>
      </c>
      <c r="I14" s="6">
        <v>5414</v>
      </c>
      <c r="J14" s="6">
        <v>5524</v>
      </c>
      <c r="K14" s="6">
        <v>6037.25</v>
      </c>
      <c r="L14" s="6">
        <v>6157.333333333333</v>
      </c>
      <c r="M14" s="6">
        <v>7093.0000000000009</v>
      </c>
      <c r="N14" s="6">
        <v>7088.583333333333</v>
      </c>
      <c r="O14" s="6">
        <v>7428.3333333333339</v>
      </c>
      <c r="P14" s="6">
        <f>Data!$C$24</f>
        <v>7838.666666666667</v>
      </c>
    </row>
    <row r="15" spans="1:16" ht="11.25" x14ac:dyDescent="0.2">
      <c r="A15" s="2" t="s">
        <v>4</v>
      </c>
      <c r="B15" s="7">
        <v>0.61500448261900631</v>
      </c>
      <c r="C15" s="7">
        <v>0.65460909721300109</v>
      </c>
      <c r="D15" s="7">
        <v>0.66691855006755063</v>
      </c>
      <c r="E15" s="7">
        <v>0.68416745794637834</v>
      </c>
      <c r="F15" s="7">
        <v>0.68645640074211511</v>
      </c>
      <c r="G15" s="7">
        <v>0.69573926160389732</v>
      </c>
      <c r="H15" s="7">
        <v>0.65424627728292661</v>
      </c>
      <c r="I15" s="7">
        <v>0.68627202433768542</v>
      </c>
      <c r="J15" s="7">
        <v>0.67656280619243592</v>
      </c>
      <c r="K15" s="7">
        <v>0.70612762871646129</v>
      </c>
      <c r="L15" s="7">
        <v>0.6913613515829975</v>
      </c>
      <c r="M15" s="7">
        <v>0.74781233526620994</v>
      </c>
      <c r="N15" s="7">
        <v>0.72420422077148106</v>
      </c>
      <c r="O15" s="7">
        <v>0.7334235097038333</v>
      </c>
      <c r="P15" s="7">
        <f>IF(P14/P13&gt;1,1,P14/P13)</f>
        <v>0.74485135280665415</v>
      </c>
    </row>
    <row r="16" spans="1:16" ht="11.25" x14ac:dyDescent="0.2">
      <c r="A16" s="2" t="s">
        <v>5</v>
      </c>
      <c r="B16" s="6">
        <v>4259.9599999999991</v>
      </c>
      <c r="C16" s="6">
        <v>3745.6399999999994</v>
      </c>
      <c r="D16" s="6">
        <v>3491.0399999999991</v>
      </c>
      <c r="E16" s="6">
        <v>3272.9599999999991</v>
      </c>
      <c r="F16" s="6">
        <v>2923.6999999999989</v>
      </c>
      <c r="G16" s="6">
        <v>2460.7999999999993</v>
      </c>
      <c r="H16" s="6">
        <v>2542.4999999999991</v>
      </c>
      <c r="I16" s="6">
        <v>2474.9999999999991</v>
      </c>
      <c r="J16" s="6">
        <v>2640.7999999999993</v>
      </c>
      <c r="K16" s="6">
        <v>2512.5499999999993</v>
      </c>
      <c r="L16" s="6">
        <v>2748.7666666666655</v>
      </c>
      <c r="M16" s="6">
        <v>2391.9999999999991</v>
      </c>
      <c r="N16" s="6">
        <v>2699.5166666666655</v>
      </c>
      <c r="O16" s="6">
        <v>2699.9666666666653</v>
      </c>
      <c r="P16" s="6">
        <f>IF(P13-P14&lt;0,0,P13-P14)</f>
        <v>2685.1333333333323</v>
      </c>
    </row>
    <row r="17" spans="1:16" ht="11.25" x14ac:dyDescent="0.2">
      <c r="A17" s="2" t="s">
        <v>6</v>
      </c>
      <c r="B17" s="7">
        <v>0.38499551738099363</v>
      </c>
      <c r="C17" s="7">
        <v>0.34539090278699891</v>
      </c>
      <c r="D17" s="7">
        <v>0.33308144993244937</v>
      </c>
      <c r="E17" s="7">
        <v>0.31583254205362171</v>
      </c>
      <c r="F17" s="7">
        <v>0.31354359925788489</v>
      </c>
      <c r="G17" s="7">
        <v>0.30426073839610274</v>
      </c>
      <c r="H17" s="7">
        <v>0.34575372271707344</v>
      </c>
      <c r="I17" s="7">
        <v>0.31372797566231453</v>
      </c>
      <c r="J17" s="7">
        <v>0.32343719380756414</v>
      </c>
      <c r="K17" s="7">
        <v>0.29387237128353871</v>
      </c>
      <c r="L17" s="7">
        <v>0.3086386484170025</v>
      </c>
      <c r="M17" s="7">
        <v>0.25218766473379012</v>
      </c>
      <c r="N17" s="7">
        <v>0.27579577922851889</v>
      </c>
      <c r="O17" s="7">
        <v>0.26657649029616676</v>
      </c>
      <c r="P17" s="7">
        <f>P16/P13</f>
        <v>0.25514864719334579</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742203</v>
      </c>
      <c r="C20" s="6">
        <v>727020</v>
      </c>
      <c r="D20" s="6">
        <v>729355</v>
      </c>
      <c r="E20" s="6">
        <v>763763</v>
      </c>
      <c r="F20" s="6">
        <v>746359</v>
      </c>
      <c r="G20" s="6">
        <v>635743</v>
      </c>
      <c r="H20" s="6">
        <v>577743</v>
      </c>
      <c r="I20" s="6">
        <v>646990</v>
      </c>
      <c r="J20" s="6">
        <v>697735</v>
      </c>
      <c r="K20" s="6">
        <v>760735</v>
      </c>
      <c r="L20" s="6">
        <v>807439</v>
      </c>
      <c r="M20" s="6">
        <v>884043</v>
      </c>
      <c r="N20" s="6">
        <v>930266</v>
      </c>
      <c r="O20" s="6">
        <v>1012573</v>
      </c>
      <c r="P20" s="6">
        <v>1061850</v>
      </c>
    </row>
    <row r="21" spans="1:16" ht="11.25" x14ac:dyDescent="0.2">
      <c r="A21" s="2" t="s">
        <v>8</v>
      </c>
      <c r="B21" s="6">
        <v>497276.01</v>
      </c>
      <c r="C21" s="6">
        <v>487103.4</v>
      </c>
      <c r="D21" s="6">
        <v>488667.85000000003</v>
      </c>
      <c r="E21" s="6">
        <v>511721.21</v>
      </c>
      <c r="F21" s="6">
        <v>477669.76</v>
      </c>
      <c r="G21" s="6">
        <v>406875.52</v>
      </c>
      <c r="H21" s="6">
        <v>369755.52</v>
      </c>
      <c r="I21" s="6">
        <v>414073.60000000003</v>
      </c>
      <c r="J21" s="6">
        <v>446550.4</v>
      </c>
      <c r="K21" s="6">
        <v>486870.4</v>
      </c>
      <c r="L21" s="6">
        <v>516760.96</v>
      </c>
      <c r="M21" s="6">
        <v>565787.52</v>
      </c>
      <c r="N21" s="6">
        <v>595370.23999999999</v>
      </c>
      <c r="O21" s="6">
        <v>648046.72</v>
      </c>
      <c r="P21" s="6">
        <f>P20*0.64</f>
        <v>679584</v>
      </c>
    </row>
    <row r="22" spans="1:16" ht="11.25" x14ac:dyDescent="0.2">
      <c r="A22" s="2" t="s">
        <v>3</v>
      </c>
      <c r="B22" s="6">
        <v>319981</v>
      </c>
      <c r="C22" s="6">
        <v>343700</v>
      </c>
      <c r="D22" s="6">
        <v>345929</v>
      </c>
      <c r="E22" s="6">
        <v>366564</v>
      </c>
      <c r="F22" s="6">
        <v>354479</v>
      </c>
      <c r="G22" s="6">
        <v>287028</v>
      </c>
      <c r="H22" s="6">
        <v>258994</v>
      </c>
      <c r="I22" s="6">
        <v>298508</v>
      </c>
      <c r="J22" s="6">
        <v>294628</v>
      </c>
      <c r="K22" s="6">
        <v>333889.12325999996</v>
      </c>
      <c r="L22" s="6">
        <v>342670.45220999996</v>
      </c>
      <c r="M22" s="6">
        <v>406444.93370999995</v>
      </c>
      <c r="N22" s="6">
        <v>427496.30775999994</v>
      </c>
      <c r="O22" s="6">
        <v>451050.28677000001</v>
      </c>
      <c r="P22" s="6">
        <f>Data!$D$24</f>
        <v>456604.51293000003</v>
      </c>
    </row>
    <row r="23" spans="1:16" ht="11.25" x14ac:dyDescent="0.2">
      <c r="A23" s="2" t="s">
        <v>4</v>
      </c>
      <c r="B23" s="7">
        <v>0.64346759860786362</v>
      </c>
      <c r="C23" s="7">
        <v>0.70559967349848096</v>
      </c>
      <c r="D23" s="7">
        <v>0.7079021056940823</v>
      </c>
      <c r="E23" s="7">
        <v>0.71633536550107035</v>
      </c>
      <c r="F23" s="7">
        <v>0.74210056755529175</v>
      </c>
      <c r="G23" s="7">
        <v>0.70544425970871871</v>
      </c>
      <c r="H23" s="7">
        <v>0.70044660861317221</v>
      </c>
      <c r="I23" s="7">
        <v>0.72090565541971274</v>
      </c>
      <c r="J23" s="7">
        <v>0.65978666685776111</v>
      </c>
      <c r="K23" s="7">
        <v>0.68578645006966932</v>
      </c>
      <c r="L23" s="7">
        <v>0.66311211320994512</v>
      </c>
      <c r="M23" s="7">
        <v>0.71837027036227297</v>
      </c>
      <c r="N23" s="7">
        <v>0.7180343911042647</v>
      </c>
      <c r="O23" s="7">
        <v>0.69601507553344311</v>
      </c>
      <c r="P23" s="7">
        <f>IF(P22/P21&gt;1,1,P22/P21)</f>
        <v>0.67188826242230548</v>
      </c>
    </row>
    <row r="24" spans="1:16" ht="11.25" x14ac:dyDescent="0.2">
      <c r="A24" s="2" t="s">
        <v>5</v>
      </c>
      <c r="B24" s="6">
        <v>177295.01</v>
      </c>
      <c r="C24" s="6">
        <v>143403.40000000002</v>
      </c>
      <c r="D24" s="6">
        <v>142738.85000000003</v>
      </c>
      <c r="E24" s="6">
        <v>145157.21000000002</v>
      </c>
      <c r="F24" s="6">
        <v>123190.76000000001</v>
      </c>
      <c r="G24" s="6">
        <v>119847.52000000002</v>
      </c>
      <c r="H24" s="6">
        <v>110761.52000000002</v>
      </c>
      <c r="I24" s="6">
        <v>115565.60000000003</v>
      </c>
      <c r="J24" s="6">
        <v>151922.40000000002</v>
      </c>
      <c r="K24" s="6">
        <v>152981.27674000006</v>
      </c>
      <c r="L24" s="6">
        <v>174090.50779000006</v>
      </c>
      <c r="M24" s="6">
        <v>159342.58629000006</v>
      </c>
      <c r="N24" s="6">
        <v>167873.93224000005</v>
      </c>
      <c r="O24" s="6">
        <v>196996.43322999997</v>
      </c>
      <c r="P24" s="6">
        <f>IF(P21-P22&lt;0,0,P21-P22)</f>
        <v>222979.48706999997</v>
      </c>
    </row>
    <row r="25" spans="1:16" ht="11.25" x14ac:dyDescent="0.2">
      <c r="A25" s="2" t="s">
        <v>6</v>
      </c>
      <c r="B25" s="7">
        <v>0.35653240139213632</v>
      </c>
      <c r="C25" s="7">
        <v>0.29440032650151904</v>
      </c>
      <c r="D25" s="7">
        <v>0.29209789430591765</v>
      </c>
      <c r="E25" s="7">
        <v>0.28366463449892965</v>
      </c>
      <c r="F25" s="7">
        <v>0.25789943244470825</v>
      </c>
      <c r="G25" s="7">
        <v>0.29455574029128123</v>
      </c>
      <c r="H25" s="7">
        <v>0.29955339138682774</v>
      </c>
      <c r="I25" s="7">
        <v>0.27909434458028726</v>
      </c>
      <c r="J25" s="7">
        <v>0.34021333314223884</v>
      </c>
      <c r="K25" s="7">
        <v>0.31421354993033063</v>
      </c>
      <c r="L25" s="7">
        <v>0.33688788679005482</v>
      </c>
      <c r="M25" s="7">
        <v>0.28162972963772698</v>
      </c>
      <c r="N25" s="7">
        <v>0.2819656088957353</v>
      </c>
      <c r="O25" s="7">
        <v>0.30398492446655695</v>
      </c>
      <c r="P25" s="7">
        <f>P24/P21</f>
        <v>0.32811173757769457</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54</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630</v>
      </c>
      <c r="C5" s="6">
        <v>649</v>
      </c>
      <c r="D5" s="6">
        <v>699</v>
      </c>
      <c r="E5" s="6">
        <v>713</v>
      </c>
      <c r="F5" s="6">
        <v>724</v>
      </c>
      <c r="G5" s="6">
        <v>696</v>
      </c>
      <c r="H5" s="6">
        <v>666</v>
      </c>
      <c r="I5" s="6">
        <v>648</v>
      </c>
      <c r="J5" s="6">
        <v>602</v>
      </c>
      <c r="K5" s="6">
        <v>637</v>
      </c>
      <c r="L5" s="6">
        <v>669</v>
      </c>
      <c r="M5" s="6">
        <v>686</v>
      </c>
      <c r="N5" s="6">
        <v>700</v>
      </c>
      <c r="O5" s="6">
        <v>689</v>
      </c>
      <c r="P5" s="6">
        <v>706</v>
      </c>
    </row>
    <row r="6" spans="1:16" ht="11.25" x14ac:dyDescent="0.2">
      <c r="A6" s="2" t="s">
        <v>3</v>
      </c>
      <c r="B6" s="6">
        <v>73</v>
      </c>
      <c r="C6" s="6">
        <v>82</v>
      </c>
      <c r="D6" s="6">
        <v>80</v>
      </c>
      <c r="E6" s="6">
        <v>82</v>
      </c>
      <c r="F6" s="6">
        <v>70</v>
      </c>
      <c r="G6" s="6">
        <v>73</v>
      </c>
      <c r="H6" s="6">
        <v>77</v>
      </c>
      <c r="I6" s="6">
        <v>90</v>
      </c>
      <c r="J6" s="6">
        <v>87</v>
      </c>
      <c r="K6" s="6">
        <v>92</v>
      </c>
      <c r="L6" s="6">
        <v>93</v>
      </c>
      <c r="M6" s="6">
        <v>81</v>
      </c>
      <c r="N6" s="6">
        <v>76</v>
      </c>
      <c r="O6" s="6">
        <v>82</v>
      </c>
      <c r="P6" s="6">
        <f>Data!$B$25</f>
        <v>87</v>
      </c>
    </row>
    <row r="7" spans="1:16" ht="11.25" x14ac:dyDescent="0.2">
      <c r="A7" s="2" t="s">
        <v>4</v>
      </c>
      <c r="B7" s="7">
        <v>0.11587301587301588</v>
      </c>
      <c r="C7" s="7">
        <v>0.1263482280431433</v>
      </c>
      <c r="D7" s="7">
        <v>0.11444921316165951</v>
      </c>
      <c r="E7" s="7">
        <v>0.11500701262272089</v>
      </c>
      <c r="F7" s="7">
        <v>9.668508287292818E-2</v>
      </c>
      <c r="G7" s="7">
        <v>0.10488505747126436</v>
      </c>
      <c r="H7" s="7">
        <v>0.11561561561561562</v>
      </c>
      <c r="I7" s="7">
        <v>0.1388888888888889</v>
      </c>
      <c r="J7" s="7">
        <v>0.14451827242524917</v>
      </c>
      <c r="K7" s="7">
        <v>0.14442700156985872</v>
      </c>
      <c r="L7" s="7">
        <v>0.13901345291479822</v>
      </c>
      <c r="M7" s="7">
        <v>0.11807580174927114</v>
      </c>
      <c r="N7" s="7">
        <v>0.10857142857142857</v>
      </c>
      <c r="O7" s="7">
        <v>0.11901306240928883</v>
      </c>
      <c r="P7" s="7">
        <f>IF(P6/P5&gt;1,1,P6/P5)</f>
        <v>0.12322946175637393</v>
      </c>
    </row>
    <row r="8" spans="1:16" ht="11.25" x14ac:dyDescent="0.2">
      <c r="A8" s="2" t="s">
        <v>5</v>
      </c>
      <c r="B8" s="6">
        <v>557</v>
      </c>
      <c r="C8" s="6">
        <v>567</v>
      </c>
      <c r="D8" s="6">
        <v>619</v>
      </c>
      <c r="E8" s="6">
        <v>631</v>
      </c>
      <c r="F8" s="6">
        <v>654</v>
      </c>
      <c r="G8" s="6">
        <v>623</v>
      </c>
      <c r="H8" s="6">
        <v>589</v>
      </c>
      <c r="I8" s="6">
        <v>558</v>
      </c>
      <c r="J8" s="6">
        <v>515</v>
      </c>
      <c r="K8" s="6">
        <v>545</v>
      </c>
      <c r="L8" s="6">
        <v>576</v>
      </c>
      <c r="M8" s="6">
        <v>605</v>
      </c>
      <c r="N8" s="6">
        <v>624</v>
      </c>
      <c r="O8" s="6">
        <v>607</v>
      </c>
      <c r="P8" s="6">
        <f>IF(P5-P6&lt;0,0,P5-P6)</f>
        <v>619</v>
      </c>
    </row>
    <row r="9" spans="1:16" ht="11.25" x14ac:dyDescent="0.2">
      <c r="A9" s="2" t="s">
        <v>6</v>
      </c>
      <c r="B9" s="7">
        <v>0.88412698412698409</v>
      </c>
      <c r="C9" s="7">
        <v>0.87365177195685673</v>
      </c>
      <c r="D9" s="7">
        <v>0.88555078683834043</v>
      </c>
      <c r="E9" s="7">
        <v>0.88499298737727905</v>
      </c>
      <c r="F9" s="7">
        <v>0.90331491712707179</v>
      </c>
      <c r="G9" s="7">
        <v>0.89511494252873558</v>
      </c>
      <c r="H9" s="7">
        <v>0.88438438438438438</v>
      </c>
      <c r="I9" s="7">
        <v>0.86111111111111116</v>
      </c>
      <c r="J9" s="7">
        <v>0.85548172757475083</v>
      </c>
      <c r="K9" s="7">
        <v>0.85557299843014134</v>
      </c>
      <c r="L9" s="7">
        <v>0.86098654708520184</v>
      </c>
      <c r="M9" s="7">
        <v>0.88192419825072887</v>
      </c>
      <c r="N9" s="7">
        <v>0.89142857142857146</v>
      </c>
      <c r="O9" s="7">
        <v>0.88098693759071123</v>
      </c>
      <c r="P9" s="7">
        <f>P8/P5</f>
        <v>0.87677053824362605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5669</v>
      </c>
      <c r="C12" s="6">
        <v>6218</v>
      </c>
      <c r="D12" s="6">
        <v>7315</v>
      </c>
      <c r="E12" s="6">
        <v>7521</v>
      </c>
      <c r="F12" s="6">
        <v>7709</v>
      </c>
      <c r="G12" s="6">
        <v>6744</v>
      </c>
      <c r="H12" s="6">
        <v>6255</v>
      </c>
      <c r="I12" s="6">
        <v>6369</v>
      </c>
      <c r="J12" s="6">
        <v>5858</v>
      </c>
      <c r="K12" s="6">
        <v>6401</v>
      </c>
      <c r="L12" s="6">
        <v>6485</v>
      </c>
      <c r="M12" s="6">
        <v>6314</v>
      </c>
      <c r="N12" s="6">
        <v>6138</v>
      </c>
      <c r="O12" s="6">
        <v>5798</v>
      </c>
      <c r="P12" s="6">
        <v>5675</v>
      </c>
    </row>
    <row r="13" spans="1:16" ht="11.25" x14ac:dyDescent="0.2">
      <c r="A13" s="2" t="s">
        <v>8</v>
      </c>
      <c r="B13" s="6">
        <v>4081.68</v>
      </c>
      <c r="C13" s="6">
        <v>4476.96</v>
      </c>
      <c r="D13" s="6">
        <v>5266.8</v>
      </c>
      <c r="E13" s="6">
        <v>5415.12</v>
      </c>
      <c r="F13" s="6">
        <v>5396.2999999999993</v>
      </c>
      <c r="G13" s="6">
        <v>4720.7999999999993</v>
      </c>
      <c r="H13" s="6">
        <v>4378.5</v>
      </c>
      <c r="I13" s="6">
        <v>4458.2999999999993</v>
      </c>
      <c r="J13" s="6">
        <v>4100.5999999999995</v>
      </c>
      <c r="K13" s="6">
        <v>4480.7</v>
      </c>
      <c r="L13" s="6">
        <v>4539.5</v>
      </c>
      <c r="M13" s="6">
        <v>4419.7999999999993</v>
      </c>
      <c r="N13" s="6">
        <v>4296.5999999999995</v>
      </c>
      <c r="O13" s="6">
        <v>4058.6</v>
      </c>
      <c r="P13" s="6">
        <f>P12*0.7</f>
        <v>3972.4999999999995</v>
      </c>
    </row>
    <row r="14" spans="1:16" ht="11.25" x14ac:dyDescent="0.2">
      <c r="A14" s="2" t="s">
        <v>3</v>
      </c>
      <c r="B14" s="6">
        <v>912</v>
      </c>
      <c r="C14" s="6">
        <v>1156</v>
      </c>
      <c r="D14" s="6">
        <v>1630</v>
      </c>
      <c r="E14" s="6">
        <v>1438</v>
      </c>
      <c r="F14" s="6">
        <v>1021</v>
      </c>
      <c r="G14" s="6">
        <v>879</v>
      </c>
      <c r="H14" s="6">
        <v>960</v>
      </c>
      <c r="I14" s="6">
        <v>1320</v>
      </c>
      <c r="J14" s="6">
        <v>1019</v>
      </c>
      <c r="K14" s="6">
        <v>902.33333333333337</v>
      </c>
      <c r="L14" s="6">
        <v>1048.4166666666667</v>
      </c>
      <c r="M14" s="6">
        <v>1069.75</v>
      </c>
      <c r="N14" s="6">
        <v>938.58333333333337</v>
      </c>
      <c r="O14" s="6">
        <v>991</v>
      </c>
      <c r="P14" s="6">
        <f>Data!$C$25</f>
        <v>976.58333333333337</v>
      </c>
    </row>
    <row r="15" spans="1:16" ht="11.25" x14ac:dyDescent="0.2">
      <c r="A15" s="2" t="s">
        <v>4</v>
      </c>
      <c r="B15" s="7">
        <v>0.22343740812606575</v>
      </c>
      <c r="C15" s="7">
        <v>0.25821092884457308</v>
      </c>
      <c r="D15" s="7">
        <v>0.30948583580162525</v>
      </c>
      <c r="E15" s="7">
        <v>0.26555274860021572</v>
      </c>
      <c r="F15" s="7">
        <v>0.18920371365565297</v>
      </c>
      <c r="G15" s="7">
        <v>0.1861972547025928</v>
      </c>
      <c r="H15" s="7">
        <v>0.21925316889345667</v>
      </c>
      <c r="I15" s="7">
        <v>0.29607698001480387</v>
      </c>
      <c r="J15" s="7">
        <v>0.24850021948007611</v>
      </c>
      <c r="K15" s="7">
        <v>0.20138222450361179</v>
      </c>
      <c r="L15" s="7">
        <v>0.23095421669053129</v>
      </c>
      <c r="M15" s="7">
        <v>0.24203583872573423</v>
      </c>
      <c r="N15" s="7">
        <v>0.21844792006082334</v>
      </c>
      <c r="O15" s="7">
        <v>0.24417286749125314</v>
      </c>
      <c r="P15" s="7">
        <f>IF(P14/P13&gt;1,1,P14/P13)</f>
        <v>0.24583595552758553</v>
      </c>
    </row>
    <row r="16" spans="1:16" ht="11.25" x14ac:dyDescent="0.2">
      <c r="A16" s="2" t="s">
        <v>5</v>
      </c>
      <c r="B16" s="6">
        <v>3169.68</v>
      </c>
      <c r="C16" s="6">
        <v>3320.96</v>
      </c>
      <c r="D16" s="6">
        <v>3636.8</v>
      </c>
      <c r="E16" s="6">
        <v>3977.12</v>
      </c>
      <c r="F16" s="6">
        <v>4375.2999999999993</v>
      </c>
      <c r="G16" s="6">
        <v>3841.7999999999993</v>
      </c>
      <c r="H16" s="6">
        <v>3418.5</v>
      </c>
      <c r="I16" s="6">
        <v>3138.2999999999993</v>
      </c>
      <c r="J16" s="6">
        <v>3081.5999999999995</v>
      </c>
      <c r="K16" s="6">
        <v>3578.3666666666663</v>
      </c>
      <c r="L16" s="6">
        <v>3491.083333333333</v>
      </c>
      <c r="M16" s="6">
        <v>3350.0499999999993</v>
      </c>
      <c r="N16" s="6">
        <v>3358.016666666666</v>
      </c>
      <c r="O16" s="6">
        <v>3067.6</v>
      </c>
      <c r="P16" s="6">
        <f>IF(P13-P14&lt;0,0,P13-P14)</f>
        <v>2995.9166666666661</v>
      </c>
    </row>
    <row r="17" spans="1:16" ht="11.25" x14ac:dyDescent="0.2">
      <c r="A17" s="2" t="s">
        <v>6</v>
      </c>
      <c r="B17" s="7">
        <v>0.77656259187393428</v>
      </c>
      <c r="C17" s="7">
        <v>0.74178907115542692</v>
      </c>
      <c r="D17" s="7">
        <v>0.69051416419837475</v>
      </c>
      <c r="E17" s="7">
        <v>0.73444725139978428</v>
      </c>
      <c r="F17" s="7">
        <v>0.81079628634434697</v>
      </c>
      <c r="G17" s="7">
        <v>0.81380274529740715</v>
      </c>
      <c r="H17" s="7">
        <v>0.7807468311065433</v>
      </c>
      <c r="I17" s="7">
        <v>0.70392301998519613</v>
      </c>
      <c r="J17" s="7">
        <v>0.75149978051992383</v>
      </c>
      <c r="K17" s="7">
        <v>0.79861777549638813</v>
      </c>
      <c r="L17" s="7">
        <v>0.76904578330946871</v>
      </c>
      <c r="M17" s="7">
        <v>0.7579641612742658</v>
      </c>
      <c r="N17" s="7">
        <v>0.78155207993917664</v>
      </c>
      <c r="O17" s="7">
        <v>0.75582713250874689</v>
      </c>
      <c r="P17" s="7">
        <f>P16/P13</f>
        <v>0.75416404447241447</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184588</v>
      </c>
      <c r="C20" s="6">
        <v>234031</v>
      </c>
      <c r="D20" s="6">
        <v>291487</v>
      </c>
      <c r="E20" s="6">
        <v>297151</v>
      </c>
      <c r="F20" s="6">
        <v>320422</v>
      </c>
      <c r="G20" s="6">
        <v>293256</v>
      </c>
      <c r="H20" s="6">
        <v>265330</v>
      </c>
      <c r="I20" s="6">
        <v>280700</v>
      </c>
      <c r="J20" s="6">
        <v>268375</v>
      </c>
      <c r="K20" s="6">
        <v>319303</v>
      </c>
      <c r="L20" s="6">
        <v>319258</v>
      </c>
      <c r="M20" s="6">
        <v>313973</v>
      </c>
      <c r="N20" s="6">
        <v>313536</v>
      </c>
      <c r="O20" s="6">
        <v>300095</v>
      </c>
      <c r="P20" s="6">
        <v>307293</v>
      </c>
    </row>
    <row r="21" spans="1:16" ht="11.25" x14ac:dyDescent="0.2">
      <c r="A21" s="2" t="s">
        <v>8</v>
      </c>
      <c r="B21" s="6">
        <v>123673.96</v>
      </c>
      <c r="C21" s="6">
        <v>156800.77000000002</v>
      </c>
      <c r="D21" s="6">
        <v>195296.29</v>
      </c>
      <c r="E21" s="6">
        <v>199091.17</v>
      </c>
      <c r="F21" s="6">
        <v>205070.08000000002</v>
      </c>
      <c r="G21" s="6">
        <v>187683.84</v>
      </c>
      <c r="H21" s="6">
        <v>169811.20000000001</v>
      </c>
      <c r="I21" s="6">
        <v>179648</v>
      </c>
      <c r="J21" s="6">
        <v>171760</v>
      </c>
      <c r="K21" s="6">
        <v>204353.92000000001</v>
      </c>
      <c r="L21" s="6">
        <v>204325.12</v>
      </c>
      <c r="M21" s="6">
        <v>200942.72</v>
      </c>
      <c r="N21" s="6">
        <v>200663.04000000001</v>
      </c>
      <c r="O21" s="6">
        <v>192060.80000000002</v>
      </c>
      <c r="P21" s="6">
        <f>P20*0.64</f>
        <v>196667.52000000002</v>
      </c>
    </row>
    <row r="22" spans="1:16" ht="11.25" x14ac:dyDescent="0.2">
      <c r="A22" s="2" t="s">
        <v>3</v>
      </c>
      <c r="B22" s="6">
        <v>31543</v>
      </c>
      <c r="C22" s="6">
        <v>44716</v>
      </c>
      <c r="D22" s="6">
        <v>66848</v>
      </c>
      <c r="E22" s="6">
        <v>56281</v>
      </c>
      <c r="F22" s="6">
        <v>44262</v>
      </c>
      <c r="G22" s="6">
        <v>32692</v>
      </c>
      <c r="H22" s="6">
        <v>37716</v>
      </c>
      <c r="I22" s="6">
        <v>55901</v>
      </c>
      <c r="J22" s="6">
        <v>46623</v>
      </c>
      <c r="K22" s="6">
        <v>36906.942689999996</v>
      </c>
      <c r="L22" s="6">
        <v>43596.046399999999</v>
      </c>
      <c r="M22" s="6">
        <v>49699.325339999996</v>
      </c>
      <c r="N22" s="6">
        <v>42210.059789999999</v>
      </c>
      <c r="O22" s="6">
        <v>42721.528389999992</v>
      </c>
      <c r="P22" s="6">
        <f>Data!$D$25</f>
        <v>43231.171839999995</v>
      </c>
    </row>
    <row r="23" spans="1:16" ht="11.25" x14ac:dyDescent="0.2">
      <c r="A23" s="2" t="s">
        <v>4</v>
      </c>
      <c r="B23" s="7">
        <v>0.25504964828489357</v>
      </c>
      <c r="C23" s="7">
        <v>0.28517717100496376</v>
      </c>
      <c r="D23" s="7">
        <v>0.34229016844098775</v>
      </c>
      <c r="E23" s="7">
        <v>0.28268958387255444</v>
      </c>
      <c r="F23" s="7">
        <v>0.21583840997184961</v>
      </c>
      <c r="G23" s="7">
        <v>0.17418654690782115</v>
      </c>
      <c r="H23" s="7">
        <v>0.222105491275016</v>
      </c>
      <c r="I23" s="7">
        <v>0.3111696205913787</v>
      </c>
      <c r="J23" s="7">
        <v>0.2714427107591989</v>
      </c>
      <c r="K23" s="7">
        <v>0.18060305713734287</v>
      </c>
      <c r="L23" s="7">
        <v>0.21336606287078164</v>
      </c>
      <c r="M23" s="7">
        <v>0.24733080820245687</v>
      </c>
      <c r="N23" s="7">
        <v>0.21035293689361029</v>
      </c>
      <c r="O23" s="7">
        <v>0.2224375218160082</v>
      </c>
      <c r="P23" s="7">
        <f>IF(P22/P21&gt;1,1,P22/P21)</f>
        <v>0.21981856404148478</v>
      </c>
    </row>
    <row r="24" spans="1:16" ht="11.25" x14ac:dyDescent="0.2">
      <c r="A24" s="2" t="s">
        <v>5</v>
      </c>
      <c r="B24" s="6">
        <v>92130.96</v>
      </c>
      <c r="C24" s="6">
        <v>112084.77000000002</v>
      </c>
      <c r="D24" s="6">
        <v>128448.29000000001</v>
      </c>
      <c r="E24" s="6">
        <v>142810.17000000001</v>
      </c>
      <c r="F24" s="6">
        <v>160808.08000000002</v>
      </c>
      <c r="G24" s="6">
        <v>154991.84</v>
      </c>
      <c r="H24" s="6">
        <v>132095.20000000001</v>
      </c>
      <c r="I24" s="6">
        <v>123747</v>
      </c>
      <c r="J24" s="6">
        <v>125137</v>
      </c>
      <c r="K24" s="6">
        <v>167446.97731000002</v>
      </c>
      <c r="L24" s="6">
        <v>160729.0736</v>
      </c>
      <c r="M24" s="6">
        <v>151243.39465999999</v>
      </c>
      <c r="N24" s="6">
        <v>158452.98021000001</v>
      </c>
      <c r="O24" s="6">
        <v>149339.27161000003</v>
      </c>
      <c r="P24" s="6">
        <f>IF(P21-P22&lt;0,0,P21-P22)</f>
        <v>153436.34816000002</v>
      </c>
    </row>
    <row r="25" spans="1:16" ht="11.25" x14ac:dyDescent="0.2">
      <c r="A25" s="2" t="s">
        <v>6</v>
      </c>
      <c r="B25" s="7">
        <v>0.74495035171510637</v>
      </c>
      <c r="C25" s="7">
        <v>0.71482282899503624</v>
      </c>
      <c r="D25" s="7">
        <v>0.65770983155901219</v>
      </c>
      <c r="E25" s="7">
        <v>0.7173104161274455</v>
      </c>
      <c r="F25" s="7">
        <v>0.78416159002815045</v>
      </c>
      <c r="G25" s="7">
        <v>0.8258134530921788</v>
      </c>
      <c r="H25" s="7">
        <v>0.777894508724984</v>
      </c>
      <c r="I25" s="7">
        <v>0.68883037940862135</v>
      </c>
      <c r="J25" s="7">
        <v>0.7285572892408011</v>
      </c>
      <c r="K25" s="7">
        <v>0.81939694286265718</v>
      </c>
      <c r="L25" s="7">
        <v>0.78663393712921836</v>
      </c>
      <c r="M25" s="7">
        <v>0.7526691917975431</v>
      </c>
      <c r="N25" s="7">
        <v>0.78964706310638966</v>
      </c>
      <c r="O25" s="7">
        <v>0.77756247818399182</v>
      </c>
      <c r="P25" s="7">
        <f>P24/P21</f>
        <v>0.78018143595851519</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55</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s="107"/>
    </row>
    <row r="5" spans="1:16" ht="11.25" x14ac:dyDescent="0.2">
      <c r="A5" s="2" t="s">
        <v>2</v>
      </c>
      <c r="B5" s="6">
        <v>1488</v>
      </c>
      <c r="C5" s="6">
        <v>1499</v>
      </c>
      <c r="D5" s="6">
        <v>1510</v>
      </c>
      <c r="E5" s="6">
        <v>1548</v>
      </c>
      <c r="F5" s="6">
        <v>1540</v>
      </c>
      <c r="G5" s="6">
        <v>1478</v>
      </c>
      <c r="H5" s="6">
        <v>1431</v>
      </c>
      <c r="I5" s="6">
        <v>1343</v>
      </c>
      <c r="J5" s="6">
        <v>1327</v>
      </c>
      <c r="K5" s="6">
        <v>1326</v>
      </c>
      <c r="L5" s="6">
        <v>1304</v>
      </c>
      <c r="M5" s="6">
        <v>1300</v>
      </c>
      <c r="N5" s="6">
        <v>1293</v>
      </c>
      <c r="O5" s="6">
        <v>1315</v>
      </c>
      <c r="P5" s="6">
        <v>1273</v>
      </c>
    </row>
    <row r="6" spans="1:16" ht="11.25" x14ac:dyDescent="0.2">
      <c r="A6" s="2" t="s">
        <v>3</v>
      </c>
      <c r="B6" s="6">
        <v>406</v>
      </c>
      <c r="C6" s="6">
        <v>420</v>
      </c>
      <c r="D6" s="6">
        <v>406</v>
      </c>
      <c r="E6" s="6">
        <v>405</v>
      </c>
      <c r="F6" s="6">
        <v>396</v>
      </c>
      <c r="G6" s="6">
        <v>384</v>
      </c>
      <c r="H6" s="6">
        <v>371</v>
      </c>
      <c r="I6" s="6">
        <v>360</v>
      </c>
      <c r="J6" s="6">
        <v>359</v>
      </c>
      <c r="K6" s="6">
        <v>371</v>
      </c>
      <c r="L6" s="6">
        <v>364</v>
      </c>
      <c r="M6" s="6">
        <v>359</v>
      </c>
      <c r="N6" s="6">
        <v>356</v>
      </c>
      <c r="O6" s="6">
        <v>359</v>
      </c>
      <c r="P6" s="6">
        <f>Data!$B$26</f>
        <v>367</v>
      </c>
    </row>
    <row r="7" spans="1:16" ht="11.25" x14ac:dyDescent="0.2">
      <c r="A7" s="2" t="s">
        <v>4</v>
      </c>
      <c r="B7" s="7">
        <v>0.27284946236559138</v>
      </c>
      <c r="C7" s="7">
        <v>0.28018679119412943</v>
      </c>
      <c r="D7" s="7">
        <v>0.26887417218543047</v>
      </c>
      <c r="E7" s="7">
        <v>0.26162790697674421</v>
      </c>
      <c r="F7" s="7">
        <v>0.25714285714285712</v>
      </c>
      <c r="G7" s="7">
        <v>0.2598105548037889</v>
      </c>
      <c r="H7" s="7">
        <v>0.25925925925925924</v>
      </c>
      <c r="I7" s="7">
        <v>0.26805658972449742</v>
      </c>
      <c r="J7" s="7">
        <v>0.27053504144687263</v>
      </c>
      <c r="K7" s="7">
        <v>0.27978883861236803</v>
      </c>
      <c r="L7" s="7">
        <v>0.27914110429447853</v>
      </c>
      <c r="M7" s="7">
        <v>0.27615384615384614</v>
      </c>
      <c r="N7" s="7">
        <v>0.27532869296210366</v>
      </c>
      <c r="O7" s="7">
        <v>0.27300380228136883</v>
      </c>
      <c r="P7" s="7">
        <f>IF(P6/P5&gt;1,1,P6/P5)</f>
        <v>0.28829536527886879</v>
      </c>
    </row>
    <row r="8" spans="1:16" ht="11.25" x14ac:dyDescent="0.2">
      <c r="A8" s="2" t="s">
        <v>5</v>
      </c>
      <c r="B8" s="6">
        <v>1082</v>
      </c>
      <c r="C8" s="6">
        <v>1079</v>
      </c>
      <c r="D8" s="6">
        <v>1104</v>
      </c>
      <c r="E8" s="6">
        <v>1143</v>
      </c>
      <c r="F8" s="6">
        <v>1144</v>
      </c>
      <c r="G8" s="6">
        <v>1094</v>
      </c>
      <c r="H8" s="6">
        <v>1060</v>
      </c>
      <c r="I8" s="6">
        <v>983</v>
      </c>
      <c r="J8" s="6">
        <v>968</v>
      </c>
      <c r="K8" s="6">
        <v>955</v>
      </c>
      <c r="L8" s="6">
        <v>940</v>
      </c>
      <c r="M8" s="6">
        <v>941</v>
      </c>
      <c r="N8" s="6">
        <v>937</v>
      </c>
      <c r="O8" s="6">
        <v>956</v>
      </c>
      <c r="P8" s="6">
        <f>IF(P5-P6&lt;0,0,P5-P6)</f>
        <v>906</v>
      </c>
    </row>
    <row r="9" spans="1:16" ht="11.25" x14ac:dyDescent="0.2">
      <c r="A9" s="2" t="s">
        <v>6</v>
      </c>
      <c r="B9" s="7">
        <v>0.72715053763440862</v>
      </c>
      <c r="C9" s="7">
        <v>0.71981320880587063</v>
      </c>
      <c r="D9" s="7">
        <v>0.73112582781456958</v>
      </c>
      <c r="E9" s="7">
        <v>0.73837209302325579</v>
      </c>
      <c r="F9" s="7">
        <v>0.74285714285714288</v>
      </c>
      <c r="G9" s="7">
        <v>0.7401894451962111</v>
      </c>
      <c r="H9" s="7">
        <v>0.7407407407407407</v>
      </c>
      <c r="I9" s="7">
        <v>0.73194341027550258</v>
      </c>
      <c r="J9" s="7">
        <v>0.72946495855312732</v>
      </c>
      <c r="K9" s="7">
        <v>0.72021116138763197</v>
      </c>
      <c r="L9" s="7">
        <v>0.72085889570552142</v>
      </c>
      <c r="M9" s="7">
        <v>0.72384615384615381</v>
      </c>
      <c r="N9" s="7">
        <v>0.7246713070378964</v>
      </c>
      <c r="O9" s="7">
        <v>0.72699619771863122</v>
      </c>
      <c r="P9" s="7">
        <f>P8/P5</f>
        <v>0.71170463472113121</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14869</v>
      </c>
      <c r="C12" s="6">
        <v>15201</v>
      </c>
      <c r="D12" s="6">
        <v>16065</v>
      </c>
      <c r="E12" s="6">
        <v>16580</v>
      </c>
      <c r="F12" s="6">
        <v>16655</v>
      </c>
      <c r="G12" s="6">
        <v>14483</v>
      </c>
      <c r="H12" s="6">
        <v>12731</v>
      </c>
      <c r="I12" s="6">
        <v>12229</v>
      </c>
      <c r="J12" s="6">
        <v>12656</v>
      </c>
      <c r="K12" s="6">
        <v>13238</v>
      </c>
      <c r="L12" s="6">
        <v>13212</v>
      </c>
      <c r="M12" s="6">
        <v>13606</v>
      </c>
      <c r="N12" s="6">
        <v>14625</v>
      </c>
      <c r="O12" s="6">
        <v>15017</v>
      </c>
      <c r="P12" s="6">
        <v>14591</v>
      </c>
    </row>
    <row r="13" spans="1:16" ht="11.25" x14ac:dyDescent="0.2">
      <c r="A13" s="2" t="s">
        <v>8</v>
      </c>
      <c r="B13" s="6">
        <v>10705.68</v>
      </c>
      <c r="C13" s="6">
        <v>10944.72</v>
      </c>
      <c r="D13" s="6">
        <v>11566.8</v>
      </c>
      <c r="E13" s="6">
        <v>11937.6</v>
      </c>
      <c r="F13" s="6">
        <v>11658.5</v>
      </c>
      <c r="G13" s="6">
        <v>10138.099999999999</v>
      </c>
      <c r="H13" s="6">
        <v>8911.6999999999989</v>
      </c>
      <c r="I13" s="6">
        <v>8560.2999999999993</v>
      </c>
      <c r="J13" s="6">
        <v>8859.1999999999989</v>
      </c>
      <c r="K13" s="6">
        <v>9266.5999999999985</v>
      </c>
      <c r="L13" s="6">
        <v>9248.4</v>
      </c>
      <c r="M13" s="6">
        <v>9524.1999999999989</v>
      </c>
      <c r="N13" s="6">
        <v>10237.5</v>
      </c>
      <c r="O13" s="6">
        <v>10511.9</v>
      </c>
      <c r="P13" s="6">
        <f>P12*0.7</f>
        <v>10213.699999999999</v>
      </c>
    </row>
    <row r="14" spans="1:16" ht="11.25" x14ac:dyDescent="0.2">
      <c r="A14" s="2" t="s">
        <v>3</v>
      </c>
      <c r="B14" s="6">
        <v>7288</v>
      </c>
      <c r="C14" s="6">
        <v>7240</v>
      </c>
      <c r="D14" s="6">
        <v>7473</v>
      </c>
      <c r="E14" s="6">
        <v>8476</v>
      </c>
      <c r="F14" s="6">
        <v>8064</v>
      </c>
      <c r="G14" s="6">
        <v>7078</v>
      </c>
      <c r="H14" s="6">
        <v>6060</v>
      </c>
      <c r="I14" s="6">
        <v>6296</v>
      </c>
      <c r="J14" s="6">
        <v>6290</v>
      </c>
      <c r="K14" s="6">
        <v>7061.75</v>
      </c>
      <c r="L14" s="6">
        <v>6995.666666666667</v>
      </c>
      <c r="M14" s="6">
        <v>6567.416666666667</v>
      </c>
      <c r="N14" s="6">
        <v>7160.8333333333339</v>
      </c>
      <c r="O14" s="6">
        <v>7444.166666666667</v>
      </c>
      <c r="P14" s="6">
        <f>Data!$C$26</f>
        <v>7130.833333333333</v>
      </c>
    </row>
    <row r="15" spans="1:16" ht="11.25" x14ac:dyDescent="0.2">
      <c r="A15" s="2" t="s">
        <v>4</v>
      </c>
      <c r="B15" s="7">
        <v>0.68076011986160612</v>
      </c>
      <c r="C15" s="7">
        <v>0.66150618745842749</v>
      </c>
      <c r="D15" s="7">
        <v>0.64607324411245981</v>
      </c>
      <c r="E15" s="7">
        <v>0.71002546575526071</v>
      </c>
      <c r="F15" s="7">
        <v>0.69168417892524769</v>
      </c>
      <c r="G15" s="7">
        <v>0.69815843205334338</v>
      </c>
      <c r="H15" s="7">
        <v>0.68000493732957801</v>
      </c>
      <c r="I15" s="7">
        <v>0.73548824223450116</v>
      </c>
      <c r="J15" s="7">
        <v>0.7099963879357053</v>
      </c>
      <c r="K15" s="7">
        <v>0.76206483499881306</v>
      </c>
      <c r="L15" s="7">
        <v>0.75641912835373337</v>
      </c>
      <c r="M15" s="7">
        <v>0.68955047843038442</v>
      </c>
      <c r="N15" s="7">
        <v>0.69947089947089958</v>
      </c>
      <c r="O15" s="7">
        <v>0.70816566621321242</v>
      </c>
      <c r="P15" s="7">
        <f>IF(P14/P13&gt;1,1,P14/P13)</f>
        <v>0.69816357767834714</v>
      </c>
    </row>
    <row r="16" spans="1:16" ht="11.25" x14ac:dyDescent="0.2">
      <c r="A16" s="2" t="s">
        <v>5</v>
      </c>
      <c r="B16" s="6">
        <v>3417.6800000000003</v>
      </c>
      <c r="C16" s="6">
        <v>3704.7199999999993</v>
      </c>
      <c r="D16" s="6">
        <v>4093.7999999999993</v>
      </c>
      <c r="E16" s="6">
        <v>3461.6000000000004</v>
      </c>
      <c r="F16" s="6">
        <v>3594.5</v>
      </c>
      <c r="G16" s="6">
        <v>3060.0999999999985</v>
      </c>
      <c r="H16" s="6">
        <v>2851.6999999999989</v>
      </c>
      <c r="I16" s="6">
        <v>2264.2999999999993</v>
      </c>
      <c r="J16" s="6">
        <v>2569.1999999999989</v>
      </c>
      <c r="K16" s="6">
        <v>2204.8499999999985</v>
      </c>
      <c r="L16" s="6">
        <v>2252.7333333333327</v>
      </c>
      <c r="M16" s="6">
        <v>2956.7833333333319</v>
      </c>
      <c r="N16" s="6">
        <v>3076.6666666666661</v>
      </c>
      <c r="O16" s="6">
        <v>3067.7333333333327</v>
      </c>
      <c r="P16" s="6">
        <f>IF(P13-P14&lt;0,0,P13-P14)</f>
        <v>3082.8666666666659</v>
      </c>
    </row>
    <row r="17" spans="1:16" ht="11.25" x14ac:dyDescent="0.2">
      <c r="A17" s="2" t="s">
        <v>6</v>
      </c>
      <c r="B17" s="7">
        <v>0.31923988013839383</v>
      </c>
      <c r="C17" s="7">
        <v>0.33849381254157251</v>
      </c>
      <c r="D17" s="7">
        <v>0.35392675588754013</v>
      </c>
      <c r="E17" s="7">
        <v>0.28997453424473935</v>
      </c>
      <c r="F17" s="7">
        <v>0.30831582107475231</v>
      </c>
      <c r="G17" s="7">
        <v>0.30184156794665656</v>
      </c>
      <c r="H17" s="7">
        <v>0.31999506267042194</v>
      </c>
      <c r="I17" s="7">
        <v>0.26451175776549879</v>
      </c>
      <c r="J17" s="7">
        <v>0.29000361206429465</v>
      </c>
      <c r="K17" s="7">
        <v>0.23793516500118694</v>
      </c>
      <c r="L17" s="7">
        <v>0.24358087164626668</v>
      </c>
      <c r="M17" s="7">
        <v>0.31044952156961553</v>
      </c>
      <c r="N17" s="7">
        <v>0.30052910052910048</v>
      </c>
      <c r="O17" s="7">
        <v>0.29183433378678764</v>
      </c>
      <c r="P17" s="7">
        <f>P16/P13</f>
        <v>0.30183642232165292</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714389</v>
      </c>
      <c r="C20" s="6">
        <v>735951</v>
      </c>
      <c r="D20" s="6">
        <v>797913</v>
      </c>
      <c r="E20" s="6">
        <v>872579</v>
      </c>
      <c r="F20" s="6">
        <v>904695</v>
      </c>
      <c r="G20" s="6">
        <v>802654</v>
      </c>
      <c r="H20" s="6">
        <v>665947</v>
      </c>
      <c r="I20" s="6">
        <v>637213</v>
      </c>
      <c r="J20" s="6">
        <v>670566</v>
      </c>
      <c r="K20" s="6">
        <v>705872</v>
      </c>
      <c r="L20" s="6">
        <v>725129</v>
      </c>
      <c r="M20" s="6">
        <v>791204</v>
      </c>
      <c r="N20" s="6">
        <v>841741</v>
      </c>
      <c r="O20" s="6">
        <v>894725</v>
      </c>
      <c r="P20" s="6">
        <v>884607</v>
      </c>
    </row>
    <row r="21" spans="1:16" ht="11.25" x14ac:dyDescent="0.2">
      <c r="A21" s="2" t="s">
        <v>8</v>
      </c>
      <c r="B21" s="6">
        <v>478640.63</v>
      </c>
      <c r="C21" s="6">
        <v>493087.17000000004</v>
      </c>
      <c r="D21" s="6">
        <v>534601.71000000008</v>
      </c>
      <c r="E21" s="6">
        <v>584627.93000000005</v>
      </c>
      <c r="F21" s="6">
        <v>579004.80000000005</v>
      </c>
      <c r="G21" s="6">
        <v>513698.56</v>
      </c>
      <c r="H21" s="6">
        <v>426206.08</v>
      </c>
      <c r="I21" s="6">
        <v>407816.32</v>
      </c>
      <c r="J21" s="6">
        <v>429162.23999999999</v>
      </c>
      <c r="K21" s="6">
        <v>451758.08000000002</v>
      </c>
      <c r="L21" s="6">
        <v>464082.56</v>
      </c>
      <c r="M21" s="6">
        <v>506370.56</v>
      </c>
      <c r="N21" s="6">
        <v>538714.24</v>
      </c>
      <c r="O21" s="6">
        <v>572624</v>
      </c>
      <c r="P21" s="6">
        <f>P20*0.64</f>
        <v>566148.48</v>
      </c>
    </row>
    <row r="22" spans="1:16" ht="11.25" x14ac:dyDescent="0.2">
      <c r="A22" s="2" t="s">
        <v>3</v>
      </c>
      <c r="B22" s="6">
        <v>331981</v>
      </c>
      <c r="C22" s="6">
        <v>338641</v>
      </c>
      <c r="D22" s="6">
        <v>363872</v>
      </c>
      <c r="E22" s="6">
        <v>399048</v>
      </c>
      <c r="F22" s="6">
        <v>398525</v>
      </c>
      <c r="G22" s="6">
        <v>345631</v>
      </c>
      <c r="H22" s="6">
        <v>268056</v>
      </c>
      <c r="I22" s="6">
        <v>266268</v>
      </c>
      <c r="J22" s="6">
        <v>283340</v>
      </c>
      <c r="K22" s="6">
        <v>319427.43986999994</v>
      </c>
      <c r="L22" s="6">
        <v>340243.27821000002</v>
      </c>
      <c r="M22" s="6">
        <v>325970.79028000002</v>
      </c>
      <c r="N22" s="6">
        <v>368296.76345000003</v>
      </c>
      <c r="O22" s="6">
        <v>383545.05219000002</v>
      </c>
      <c r="P22" s="6">
        <f>Data!$D$26</f>
        <v>372064.06059000007</v>
      </c>
    </row>
    <row r="23" spans="1:16" ht="11.25" x14ac:dyDescent="0.2">
      <c r="A23" s="2" t="s">
        <v>4</v>
      </c>
      <c r="B23" s="7">
        <v>0.69359134848205428</v>
      </c>
      <c r="C23" s="7">
        <v>0.68677714733482109</v>
      </c>
      <c r="D23" s="7">
        <v>0.68064129461912859</v>
      </c>
      <c r="E23" s="7">
        <v>0.68256745790438023</v>
      </c>
      <c r="F23" s="7">
        <v>0.68829308496233532</v>
      </c>
      <c r="G23" s="7">
        <v>0.67282843853017615</v>
      </c>
      <c r="H23" s="7">
        <v>0.6289351855327826</v>
      </c>
      <c r="I23" s="7">
        <v>0.65291158529408533</v>
      </c>
      <c r="J23" s="7">
        <v>0.66021651858280916</v>
      </c>
      <c r="K23" s="7">
        <v>0.70707631808157134</v>
      </c>
      <c r="L23" s="7">
        <v>0.73315247659812943</v>
      </c>
      <c r="M23" s="7">
        <v>0.64373961685292291</v>
      </c>
      <c r="N23" s="7">
        <v>0.68365886049345947</v>
      </c>
      <c r="O23" s="7">
        <v>0.66980261426346088</v>
      </c>
      <c r="P23" s="7">
        <f>IF(P22/P21&gt;1,1,P22/P21)</f>
        <v>0.65718459685699426</v>
      </c>
    </row>
    <row r="24" spans="1:16" ht="11.25" x14ac:dyDescent="0.2">
      <c r="A24" s="2" t="s">
        <v>5</v>
      </c>
      <c r="B24" s="6">
        <v>146659.63</v>
      </c>
      <c r="C24" s="6">
        <v>154446.17000000004</v>
      </c>
      <c r="D24" s="6">
        <v>170729.71000000008</v>
      </c>
      <c r="E24" s="6">
        <v>185579.93000000005</v>
      </c>
      <c r="F24" s="6">
        <v>180479.80000000005</v>
      </c>
      <c r="G24" s="6">
        <v>168067.56</v>
      </c>
      <c r="H24" s="6">
        <v>158150.08000000002</v>
      </c>
      <c r="I24" s="6">
        <v>141548.32</v>
      </c>
      <c r="J24" s="6">
        <v>145822.24</v>
      </c>
      <c r="K24" s="6">
        <v>132330.64013000007</v>
      </c>
      <c r="L24" s="6">
        <v>123839.28178999998</v>
      </c>
      <c r="M24" s="6">
        <v>180399.76971999998</v>
      </c>
      <c r="N24" s="6">
        <v>170417.47654999996</v>
      </c>
      <c r="O24" s="6">
        <v>189078.94780999998</v>
      </c>
      <c r="P24" s="6">
        <f>IF(P21-P22&lt;0,0,P21-P22)</f>
        <v>194084.41940999991</v>
      </c>
    </row>
    <row r="25" spans="1:16" ht="11.25" x14ac:dyDescent="0.2">
      <c r="A25" s="2" t="s">
        <v>6</v>
      </c>
      <c r="B25" s="7">
        <v>0.30640865151794572</v>
      </c>
      <c r="C25" s="7">
        <v>0.31322285266517891</v>
      </c>
      <c r="D25" s="7">
        <v>0.31935870538087141</v>
      </c>
      <c r="E25" s="7">
        <v>0.31743254209561977</v>
      </c>
      <c r="F25" s="7">
        <v>0.31170691503766468</v>
      </c>
      <c r="G25" s="7">
        <v>0.32717156146982385</v>
      </c>
      <c r="H25" s="7">
        <v>0.3710648144672174</v>
      </c>
      <c r="I25" s="7">
        <v>0.34708841470591467</v>
      </c>
      <c r="J25" s="7">
        <v>0.33978348141719084</v>
      </c>
      <c r="K25" s="7">
        <v>0.29292368191842871</v>
      </c>
      <c r="L25" s="7">
        <v>0.26684752340187051</v>
      </c>
      <c r="M25" s="7">
        <v>0.35626038314707709</v>
      </c>
      <c r="N25" s="7">
        <v>0.31634113950654053</v>
      </c>
      <c r="O25" s="7">
        <v>0.33019738573653912</v>
      </c>
      <c r="P25" s="7">
        <f>P24/P21</f>
        <v>0.34281540314300574</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56</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448</v>
      </c>
      <c r="C5" s="6">
        <v>431</v>
      </c>
      <c r="D5" s="6">
        <v>454</v>
      </c>
      <c r="E5" s="6">
        <v>474</v>
      </c>
      <c r="F5" s="6">
        <v>496</v>
      </c>
      <c r="G5" s="6">
        <v>495</v>
      </c>
      <c r="H5" s="6">
        <v>498</v>
      </c>
      <c r="I5" s="6">
        <v>469</v>
      </c>
      <c r="J5" s="6">
        <v>462</v>
      </c>
      <c r="K5" s="6">
        <v>455</v>
      </c>
      <c r="L5" s="6">
        <v>476</v>
      </c>
      <c r="M5" s="6">
        <v>499</v>
      </c>
      <c r="N5" s="6">
        <v>507</v>
      </c>
      <c r="O5" s="6">
        <v>540</v>
      </c>
      <c r="P5" s="6">
        <v>562</v>
      </c>
    </row>
    <row r="6" spans="1:16" ht="11.25" x14ac:dyDescent="0.2">
      <c r="A6" s="2" t="s">
        <v>3</v>
      </c>
      <c r="B6" s="6">
        <v>133</v>
      </c>
      <c r="C6" s="6">
        <v>132</v>
      </c>
      <c r="D6" s="6">
        <v>124</v>
      </c>
      <c r="E6" s="6">
        <v>120</v>
      </c>
      <c r="F6" s="6">
        <v>119</v>
      </c>
      <c r="G6" s="6">
        <v>120</v>
      </c>
      <c r="H6" s="6">
        <v>120</v>
      </c>
      <c r="I6" s="6">
        <v>123</v>
      </c>
      <c r="J6" s="6">
        <v>121</v>
      </c>
      <c r="K6" s="6">
        <v>119</v>
      </c>
      <c r="L6" s="6">
        <v>111</v>
      </c>
      <c r="M6" s="6">
        <v>109</v>
      </c>
      <c r="N6" s="6">
        <v>113</v>
      </c>
      <c r="O6" s="6">
        <v>104</v>
      </c>
      <c r="P6" s="6">
        <f>Data!$B$27</f>
        <v>103</v>
      </c>
    </row>
    <row r="7" spans="1:16" ht="11.25" x14ac:dyDescent="0.2">
      <c r="A7" s="2" t="s">
        <v>4</v>
      </c>
      <c r="B7" s="7">
        <v>0.296875</v>
      </c>
      <c r="C7" s="7">
        <v>0.30626450116009279</v>
      </c>
      <c r="D7" s="7">
        <v>0.27312775330396477</v>
      </c>
      <c r="E7" s="7">
        <v>0.25316455696202533</v>
      </c>
      <c r="F7" s="7">
        <v>0.23991935483870969</v>
      </c>
      <c r="G7" s="7">
        <v>0.24242424242424243</v>
      </c>
      <c r="H7" s="7">
        <v>0.24096385542168675</v>
      </c>
      <c r="I7" s="7">
        <v>0.26226012793176973</v>
      </c>
      <c r="J7" s="7">
        <v>0.26190476190476192</v>
      </c>
      <c r="K7" s="7">
        <v>0.26153846153846155</v>
      </c>
      <c r="L7" s="7">
        <v>0.23319327731092437</v>
      </c>
      <c r="M7" s="7">
        <v>0.21843687374749499</v>
      </c>
      <c r="N7" s="7">
        <v>0.22287968441814596</v>
      </c>
      <c r="O7" s="7">
        <v>0.19259259259259259</v>
      </c>
      <c r="P7" s="7">
        <f>IF(P6/P5&gt;1,1,P6/P5)</f>
        <v>0.18327402135231316</v>
      </c>
    </row>
    <row r="8" spans="1:16" ht="11.25" x14ac:dyDescent="0.2">
      <c r="A8" s="2" t="s">
        <v>5</v>
      </c>
      <c r="B8" s="6">
        <v>315</v>
      </c>
      <c r="C8" s="6">
        <v>299</v>
      </c>
      <c r="D8" s="6">
        <v>330</v>
      </c>
      <c r="E8" s="6">
        <v>354</v>
      </c>
      <c r="F8" s="6">
        <v>377</v>
      </c>
      <c r="G8" s="6">
        <v>375</v>
      </c>
      <c r="H8" s="6">
        <v>378</v>
      </c>
      <c r="I8" s="6">
        <v>346</v>
      </c>
      <c r="J8" s="6">
        <v>341</v>
      </c>
      <c r="K8" s="6">
        <v>336</v>
      </c>
      <c r="L8" s="6">
        <v>365</v>
      </c>
      <c r="M8" s="6">
        <v>390</v>
      </c>
      <c r="N8" s="6">
        <v>394</v>
      </c>
      <c r="O8" s="6">
        <v>436</v>
      </c>
      <c r="P8" s="6">
        <f>IF(P5-P6&lt;0,0,P5-P6)</f>
        <v>459</v>
      </c>
    </row>
    <row r="9" spans="1:16" ht="11.25" x14ac:dyDescent="0.2">
      <c r="A9" s="2" t="s">
        <v>6</v>
      </c>
      <c r="B9" s="7">
        <v>0.703125</v>
      </c>
      <c r="C9" s="7">
        <v>0.69373549883990715</v>
      </c>
      <c r="D9" s="7">
        <v>0.72687224669603523</v>
      </c>
      <c r="E9" s="7">
        <v>0.74683544303797467</v>
      </c>
      <c r="F9" s="7">
        <v>0.76008064516129037</v>
      </c>
      <c r="G9" s="7">
        <v>0.75757575757575757</v>
      </c>
      <c r="H9" s="7">
        <v>0.75903614457831325</v>
      </c>
      <c r="I9" s="7">
        <v>0.73773987206823033</v>
      </c>
      <c r="J9" s="7">
        <v>0.73809523809523814</v>
      </c>
      <c r="K9" s="7">
        <v>0.7384615384615385</v>
      </c>
      <c r="L9" s="7">
        <v>0.76680672268907568</v>
      </c>
      <c r="M9" s="7">
        <v>0.78156312625250501</v>
      </c>
      <c r="N9" s="7">
        <v>0.77712031558185402</v>
      </c>
      <c r="O9" s="7">
        <v>0.80740740740740746</v>
      </c>
      <c r="P9" s="7">
        <f>P8/P5</f>
        <v>0.81672597864768681</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2173</v>
      </c>
      <c r="C12" s="6">
        <v>2336</v>
      </c>
      <c r="D12" s="6">
        <v>2380</v>
      </c>
      <c r="E12" s="6">
        <v>2513</v>
      </c>
      <c r="F12" s="6">
        <v>2522</v>
      </c>
      <c r="G12" s="6">
        <v>2309</v>
      </c>
      <c r="H12" s="6">
        <v>2105</v>
      </c>
      <c r="I12" s="6">
        <v>1984</v>
      </c>
      <c r="J12" s="6">
        <v>2079</v>
      </c>
      <c r="K12" s="6">
        <v>2224</v>
      </c>
      <c r="L12" s="6">
        <v>2281</v>
      </c>
      <c r="M12" s="6">
        <v>2402</v>
      </c>
      <c r="N12" s="6">
        <v>2477</v>
      </c>
      <c r="O12" s="6">
        <v>2619</v>
      </c>
      <c r="P12" s="6">
        <v>2633</v>
      </c>
    </row>
    <row r="13" spans="1:16" ht="11.25" x14ac:dyDescent="0.2">
      <c r="A13" s="2" t="s">
        <v>8</v>
      </c>
      <c r="B13" s="6">
        <v>1564.56</v>
      </c>
      <c r="C13" s="6">
        <v>1681.9199999999998</v>
      </c>
      <c r="D13" s="6">
        <v>1713.6</v>
      </c>
      <c r="E13" s="6">
        <v>1809.36</v>
      </c>
      <c r="F13" s="6">
        <v>1765.3999999999999</v>
      </c>
      <c r="G13" s="6">
        <v>1616.3</v>
      </c>
      <c r="H13" s="6">
        <v>1473.5</v>
      </c>
      <c r="I13" s="6">
        <v>1388.8</v>
      </c>
      <c r="J13" s="6">
        <v>1455.3</v>
      </c>
      <c r="K13" s="6">
        <v>1556.8</v>
      </c>
      <c r="L13" s="6">
        <v>1596.6999999999998</v>
      </c>
      <c r="M13" s="6">
        <v>1681.3999999999999</v>
      </c>
      <c r="N13" s="6">
        <v>1733.8999999999999</v>
      </c>
      <c r="O13" s="6">
        <v>1833.3</v>
      </c>
      <c r="P13" s="6">
        <f>P12*0.7</f>
        <v>1843.1</v>
      </c>
    </row>
    <row r="14" spans="1:16" ht="11.25" x14ac:dyDescent="0.2">
      <c r="A14" s="2" t="s">
        <v>3</v>
      </c>
      <c r="B14" s="6">
        <v>756</v>
      </c>
      <c r="C14" s="6">
        <v>862</v>
      </c>
      <c r="D14" s="6">
        <v>827</v>
      </c>
      <c r="E14" s="6">
        <v>842</v>
      </c>
      <c r="F14" s="6">
        <v>805</v>
      </c>
      <c r="G14" s="6">
        <v>721</v>
      </c>
      <c r="H14" s="6">
        <v>643</v>
      </c>
      <c r="I14" s="6">
        <v>661</v>
      </c>
      <c r="J14" s="6">
        <v>624</v>
      </c>
      <c r="K14" s="6">
        <v>555</v>
      </c>
      <c r="L14" s="6">
        <v>587.58333333333337</v>
      </c>
      <c r="M14" s="6">
        <v>669.08333333333337</v>
      </c>
      <c r="N14" s="6">
        <v>666.25</v>
      </c>
      <c r="O14" s="6">
        <v>675.66666666666674</v>
      </c>
      <c r="P14" s="6">
        <f>Data!$C$27</f>
        <v>694.41666666666663</v>
      </c>
    </row>
    <row r="15" spans="1:16" ht="11.25" x14ac:dyDescent="0.2">
      <c r="A15" s="2" t="s">
        <v>4</v>
      </c>
      <c r="B15" s="7">
        <v>0.48320294523699958</v>
      </c>
      <c r="C15" s="7">
        <v>0.51250951293759517</v>
      </c>
      <c r="D15" s="7">
        <v>0.48260971055088703</v>
      </c>
      <c r="E15" s="7">
        <v>0.46535791661139853</v>
      </c>
      <c r="F15" s="7">
        <v>0.4559873116574148</v>
      </c>
      <c r="G15" s="7">
        <v>0.44608055435253358</v>
      </c>
      <c r="H15" s="7">
        <v>0.4363759755683746</v>
      </c>
      <c r="I15" s="7">
        <v>0.4759504608294931</v>
      </c>
      <c r="J15" s="7">
        <v>0.42877757163471453</v>
      </c>
      <c r="K15" s="7">
        <v>0.35650051387461462</v>
      </c>
      <c r="L15" s="7">
        <v>0.36799858040541955</v>
      </c>
      <c r="M15" s="7">
        <v>0.39793227865667502</v>
      </c>
      <c r="N15" s="7">
        <v>0.38424938001038123</v>
      </c>
      <c r="O15" s="7">
        <v>0.36855215549373632</v>
      </c>
      <c r="P15" s="7">
        <f>IF(P14/P13&gt;1,1,P14/P13)</f>
        <v>0.37676559419818062</v>
      </c>
    </row>
    <row r="16" spans="1:16" ht="11.25" x14ac:dyDescent="0.2">
      <c r="A16" s="2" t="s">
        <v>5</v>
      </c>
      <c r="B16" s="6">
        <v>808.56</v>
      </c>
      <c r="C16" s="6">
        <v>819.91999999999985</v>
      </c>
      <c r="D16" s="6">
        <v>886.59999999999991</v>
      </c>
      <c r="E16" s="6">
        <v>967.3599999999999</v>
      </c>
      <c r="F16" s="6">
        <v>960.39999999999986</v>
      </c>
      <c r="G16" s="6">
        <v>895.3</v>
      </c>
      <c r="H16" s="6">
        <v>830.5</v>
      </c>
      <c r="I16" s="6">
        <v>727.8</v>
      </c>
      <c r="J16" s="6">
        <v>831.3</v>
      </c>
      <c r="K16" s="6">
        <v>1001.8</v>
      </c>
      <c r="L16" s="6">
        <v>1009.1166666666664</v>
      </c>
      <c r="M16" s="6">
        <v>1012.3166666666665</v>
      </c>
      <c r="N16" s="6">
        <v>1067.6499999999999</v>
      </c>
      <c r="O16" s="6">
        <v>1157.6333333333332</v>
      </c>
      <c r="P16" s="6">
        <f>IF(P13-P14&lt;0,0,P13-P14)</f>
        <v>1148.6833333333334</v>
      </c>
    </row>
    <row r="17" spans="1:16" ht="11.25" x14ac:dyDescent="0.2">
      <c r="A17" s="2" t="s">
        <v>6</v>
      </c>
      <c r="B17" s="7">
        <v>0.51679705476300042</v>
      </c>
      <c r="C17" s="7">
        <v>0.48749048706240483</v>
      </c>
      <c r="D17" s="7">
        <v>0.51739028944911292</v>
      </c>
      <c r="E17" s="7">
        <v>0.53464208338860142</v>
      </c>
      <c r="F17" s="7">
        <v>0.5440126883425852</v>
      </c>
      <c r="G17" s="7">
        <v>0.55391944564746642</v>
      </c>
      <c r="H17" s="7">
        <v>0.5636240244316254</v>
      </c>
      <c r="I17" s="7">
        <v>0.5240495391705069</v>
      </c>
      <c r="J17" s="7">
        <v>0.57122242836528547</v>
      </c>
      <c r="K17" s="7">
        <v>0.64349948612538543</v>
      </c>
      <c r="L17" s="7">
        <v>0.63200141959458045</v>
      </c>
      <c r="M17" s="7">
        <v>0.60206772134332498</v>
      </c>
      <c r="N17" s="7">
        <v>0.61575061998961877</v>
      </c>
      <c r="O17" s="7">
        <v>0.63144784450626368</v>
      </c>
      <c r="P17" s="7">
        <f>P16/P13</f>
        <v>0.62323440580181944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75428</v>
      </c>
      <c r="C20" s="6">
        <v>87718</v>
      </c>
      <c r="D20" s="6">
        <v>93125</v>
      </c>
      <c r="E20" s="6">
        <v>103621</v>
      </c>
      <c r="F20" s="6">
        <v>105543</v>
      </c>
      <c r="G20" s="6">
        <v>97711</v>
      </c>
      <c r="H20" s="6">
        <v>89827</v>
      </c>
      <c r="I20" s="6">
        <v>89231</v>
      </c>
      <c r="J20" s="6">
        <v>100986</v>
      </c>
      <c r="K20" s="6">
        <v>103010</v>
      </c>
      <c r="L20" s="6">
        <v>113356</v>
      </c>
      <c r="M20" s="6">
        <v>123395</v>
      </c>
      <c r="N20" s="6">
        <v>125624</v>
      </c>
      <c r="O20" s="6">
        <v>140751</v>
      </c>
      <c r="P20" s="6">
        <v>142360</v>
      </c>
    </row>
    <row r="21" spans="1:16" ht="11.25" x14ac:dyDescent="0.2">
      <c r="A21" s="2" t="s">
        <v>8</v>
      </c>
      <c r="B21" s="6">
        <v>50536.76</v>
      </c>
      <c r="C21" s="6">
        <v>58771.060000000005</v>
      </c>
      <c r="D21" s="6">
        <v>62393.750000000007</v>
      </c>
      <c r="E21" s="6">
        <v>69426.070000000007</v>
      </c>
      <c r="F21" s="6">
        <v>67547.520000000004</v>
      </c>
      <c r="G21" s="6">
        <v>62535.040000000001</v>
      </c>
      <c r="H21" s="6">
        <v>57489.279999999999</v>
      </c>
      <c r="I21" s="6">
        <v>57107.840000000004</v>
      </c>
      <c r="J21" s="6">
        <v>64631.040000000001</v>
      </c>
      <c r="K21" s="6">
        <v>65926.399999999994</v>
      </c>
      <c r="L21" s="6">
        <v>72547.839999999997</v>
      </c>
      <c r="M21" s="6">
        <v>78972.800000000003</v>
      </c>
      <c r="N21" s="6">
        <v>80399.360000000001</v>
      </c>
      <c r="O21" s="6">
        <v>90080.639999999999</v>
      </c>
      <c r="P21" s="6">
        <f>P20*0.64</f>
        <v>91110.400000000009</v>
      </c>
    </row>
    <row r="22" spans="1:16" ht="11.25" x14ac:dyDescent="0.2">
      <c r="A22" s="2" t="s">
        <v>3</v>
      </c>
      <c r="B22" s="6">
        <v>27782</v>
      </c>
      <c r="C22" s="6">
        <v>36316</v>
      </c>
      <c r="D22" s="6">
        <v>33948</v>
      </c>
      <c r="E22" s="6">
        <v>36886</v>
      </c>
      <c r="F22" s="6">
        <v>36232</v>
      </c>
      <c r="G22" s="6">
        <v>32665</v>
      </c>
      <c r="H22" s="6">
        <v>28145</v>
      </c>
      <c r="I22" s="6">
        <v>29030</v>
      </c>
      <c r="J22" s="6">
        <v>29896</v>
      </c>
      <c r="K22" s="6">
        <v>27456.123250000001</v>
      </c>
      <c r="L22" s="6">
        <v>29148.42427</v>
      </c>
      <c r="M22" s="6">
        <v>35455.014189999994</v>
      </c>
      <c r="N22" s="6">
        <v>35422.684219999996</v>
      </c>
      <c r="O22" s="6">
        <v>37196.809560000002</v>
      </c>
      <c r="P22" s="6">
        <f>Data!$D$27</f>
        <v>39105.802550000008</v>
      </c>
    </row>
    <row r="23" spans="1:16" ht="11.25" x14ac:dyDescent="0.2">
      <c r="A23" s="2" t="s">
        <v>4</v>
      </c>
      <c r="B23" s="7">
        <v>0.54973844781501624</v>
      </c>
      <c r="C23" s="7">
        <v>0.61792317511373795</v>
      </c>
      <c r="D23" s="7">
        <v>0.54409295802864865</v>
      </c>
      <c r="E23" s="7">
        <v>0.53129897745904375</v>
      </c>
      <c r="F23" s="7">
        <v>0.53639274987445873</v>
      </c>
      <c r="G23" s="7">
        <v>0.52234715129309905</v>
      </c>
      <c r="H23" s="7">
        <v>0.4895695336591448</v>
      </c>
      <c r="I23" s="7">
        <v>0.5083365086124777</v>
      </c>
      <c r="J23" s="7">
        <v>0.4625641177985067</v>
      </c>
      <c r="K23" s="7">
        <v>0.4164662904390351</v>
      </c>
      <c r="L23" s="7">
        <v>0.40178211053561347</v>
      </c>
      <c r="M23" s="7">
        <v>0.44895222393026452</v>
      </c>
      <c r="N23" s="7">
        <v>0.44058415664005279</v>
      </c>
      <c r="O23" s="7">
        <v>0.41292790060106149</v>
      </c>
      <c r="P23" s="7">
        <f>IF(P22/P21&gt;1,1,P22/P21)</f>
        <v>0.42921337794587672</v>
      </c>
    </row>
    <row r="24" spans="1:16" ht="11.25" x14ac:dyDescent="0.2">
      <c r="A24" s="2" t="s">
        <v>5</v>
      </c>
      <c r="B24" s="6">
        <v>22754.760000000002</v>
      </c>
      <c r="C24" s="6">
        <v>22455.060000000005</v>
      </c>
      <c r="D24" s="6">
        <v>28445.750000000007</v>
      </c>
      <c r="E24" s="6">
        <v>32540.070000000007</v>
      </c>
      <c r="F24" s="6">
        <v>31315.520000000004</v>
      </c>
      <c r="G24" s="6">
        <v>29870.04</v>
      </c>
      <c r="H24" s="6">
        <v>29344.28</v>
      </c>
      <c r="I24" s="6">
        <v>28077.840000000004</v>
      </c>
      <c r="J24" s="6">
        <v>34735.040000000001</v>
      </c>
      <c r="K24" s="6">
        <v>38470.27674999999</v>
      </c>
      <c r="L24" s="6">
        <v>43399.415729999993</v>
      </c>
      <c r="M24" s="6">
        <v>43517.785810000008</v>
      </c>
      <c r="N24" s="6">
        <v>44976.675780000005</v>
      </c>
      <c r="O24" s="6">
        <v>52883.830439999998</v>
      </c>
      <c r="P24" s="6">
        <f>IF(P21-P22&lt;0,0,P21-P22)</f>
        <v>52004.597450000001</v>
      </c>
    </row>
    <row r="25" spans="1:16" ht="11.25" x14ac:dyDescent="0.2">
      <c r="A25" s="2" t="s">
        <v>6</v>
      </c>
      <c r="B25" s="7">
        <v>0.45026155218498376</v>
      </c>
      <c r="C25" s="7">
        <v>0.3820768248862621</v>
      </c>
      <c r="D25" s="7">
        <v>0.45590704197135135</v>
      </c>
      <c r="E25" s="7">
        <v>0.46870102254095619</v>
      </c>
      <c r="F25" s="7">
        <v>0.46360725012554127</v>
      </c>
      <c r="G25" s="7">
        <v>0.47765284870690095</v>
      </c>
      <c r="H25" s="7">
        <v>0.5104304663408552</v>
      </c>
      <c r="I25" s="7">
        <v>0.4916634913875223</v>
      </c>
      <c r="J25" s="7">
        <v>0.5374358822014933</v>
      </c>
      <c r="K25" s="7">
        <v>0.58353370956096484</v>
      </c>
      <c r="L25" s="7">
        <v>0.59821788946438648</v>
      </c>
      <c r="M25" s="7">
        <v>0.55104777606973554</v>
      </c>
      <c r="N25" s="7">
        <v>0.55941584335994721</v>
      </c>
      <c r="O25" s="7">
        <v>0.58707209939893856</v>
      </c>
      <c r="P25" s="7">
        <f>P24/P21</f>
        <v>0.57078662205412334</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5" tint="0.39997558519241921"/>
    <outlinePr summaryBelow="0" summaryRight="0"/>
    <pageSetUpPr autoPageBreaks="0"/>
  </sheetPr>
  <dimension ref="A1:P25"/>
  <sheetViews>
    <sheetView showOutlineSymbols="0" workbookViewId="0">
      <selection activeCell="P23" sqref="P23"/>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57</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605</v>
      </c>
      <c r="C5" s="6">
        <v>619</v>
      </c>
      <c r="D5" s="6">
        <v>616</v>
      </c>
      <c r="E5" s="6">
        <v>625</v>
      </c>
      <c r="F5" s="6">
        <v>639</v>
      </c>
      <c r="G5" s="6">
        <v>646</v>
      </c>
      <c r="H5" s="6">
        <v>638</v>
      </c>
      <c r="I5" s="6">
        <v>635</v>
      </c>
      <c r="J5" s="6">
        <v>666</v>
      </c>
      <c r="K5" s="6">
        <v>682</v>
      </c>
      <c r="L5" s="6">
        <v>705</v>
      </c>
      <c r="M5" s="6">
        <v>722</v>
      </c>
      <c r="N5" s="6">
        <v>761</v>
      </c>
      <c r="O5" s="6">
        <v>764</v>
      </c>
      <c r="P5" s="6">
        <v>740</v>
      </c>
    </row>
    <row r="6" spans="1:16" ht="11.25" x14ac:dyDescent="0.2">
      <c r="A6" s="2" t="s">
        <v>3</v>
      </c>
      <c r="B6" s="6">
        <v>66</v>
      </c>
      <c r="C6" s="6">
        <v>67</v>
      </c>
      <c r="D6" s="6">
        <v>63</v>
      </c>
      <c r="E6" s="6">
        <v>65</v>
      </c>
      <c r="F6" s="6">
        <v>64</v>
      </c>
      <c r="G6" s="6">
        <v>58</v>
      </c>
      <c r="H6" s="6">
        <v>59</v>
      </c>
      <c r="I6" s="6">
        <v>61</v>
      </c>
      <c r="J6" s="6">
        <v>60</v>
      </c>
      <c r="K6" s="6">
        <v>60</v>
      </c>
      <c r="L6" s="6">
        <v>64</v>
      </c>
      <c r="M6" s="6">
        <v>83</v>
      </c>
      <c r="N6" s="6">
        <v>73</v>
      </c>
      <c r="O6" s="6">
        <v>72</v>
      </c>
      <c r="P6" s="6">
        <f>Data!$B$28</f>
        <v>71</v>
      </c>
    </row>
    <row r="7" spans="1:16" ht="11.25" x14ac:dyDescent="0.2">
      <c r="A7" s="2" t="s">
        <v>4</v>
      </c>
      <c r="B7" s="7">
        <v>0.10909090909090909</v>
      </c>
      <c r="C7" s="7">
        <v>0.10823909531502424</v>
      </c>
      <c r="D7" s="7">
        <v>0.10227272727272728</v>
      </c>
      <c r="E7" s="7">
        <v>0.104</v>
      </c>
      <c r="F7" s="7">
        <v>0.10015649452269171</v>
      </c>
      <c r="G7" s="7">
        <v>8.9783281733746126E-2</v>
      </c>
      <c r="H7" s="7">
        <v>9.2476489028213163E-2</v>
      </c>
      <c r="I7" s="7">
        <v>9.6062992125984251E-2</v>
      </c>
      <c r="J7" s="7">
        <v>9.0090090090090086E-2</v>
      </c>
      <c r="K7" s="7">
        <v>8.797653958944282E-2</v>
      </c>
      <c r="L7" s="7">
        <v>9.0780141843971637E-2</v>
      </c>
      <c r="M7" s="7">
        <v>0.1149584487534626</v>
      </c>
      <c r="N7" s="7">
        <v>9.5926412614980291E-2</v>
      </c>
      <c r="O7" s="7">
        <v>9.4240837696335081E-2</v>
      </c>
      <c r="P7" s="7">
        <f>IF(P6/P5&gt;1,1,P6/P5)</f>
        <v>9.5945945945945951E-2</v>
      </c>
    </row>
    <row r="8" spans="1:16" ht="11.25" x14ac:dyDescent="0.2">
      <c r="A8" s="2" t="s">
        <v>5</v>
      </c>
      <c r="B8" s="6">
        <v>539</v>
      </c>
      <c r="C8" s="6">
        <v>552</v>
      </c>
      <c r="D8" s="6">
        <v>553</v>
      </c>
      <c r="E8" s="6">
        <v>560</v>
      </c>
      <c r="F8" s="6">
        <v>575</v>
      </c>
      <c r="G8" s="6">
        <v>588</v>
      </c>
      <c r="H8" s="6">
        <v>579</v>
      </c>
      <c r="I8" s="6">
        <v>574</v>
      </c>
      <c r="J8" s="6">
        <v>606</v>
      </c>
      <c r="K8" s="6">
        <v>622</v>
      </c>
      <c r="L8" s="6">
        <v>641</v>
      </c>
      <c r="M8" s="6">
        <v>639</v>
      </c>
      <c r="N8" s="6">
        <v>688</v>
      </c>
      <c r="O8" s="6">
        <v>692</v>
      </c>
      <c r="P8" s="6">
        <f>IF(P5-P6&lt;0,0,P5-P6)</f>
        <v>669</v>
      </c>
    </row>
    <row r="9" spans="1:16" ht="11.25" x14ac:dyDescent="0.2">
      <c r="A9" s="2" t="s">
        <v>6</v>
      </c>
      <c r="B9" s="7">
        <v>0.89090909090909087</v>
      </c>
      <c r="C9" s="7">
        <v>0.89176090468497582</v>
      </c>
      <c r="D9" s="7">
        <v>0.89772727272727271</v>
      </c>
      <c r="E9" s="7">
        <v>0.89600000000000002</v>
      </c>
      <c r="F9" s="7">
        <v>0.89984350547730829</v>
      </c>
      <c r="G9" s="7">
        <v>0.91021671826625383</v>
      </c>
      <c r="H9" s="7">
        <v>0.90752351097178685</v>
      </c>
      <c r="I9" s="7">
        <v>0.90393700787401576</v>
      </c>
      <c r="J9" s="7">
        <v>0.90990990990990994</v>
      </c>
      <c r="K9" s="7">
        <v>0.91202346041055715</v>
      </c>
      <c r="L9" s="7">
        <v>0.90921985815602835</v>
      </c>
      <c r="M9" s="7">
        <v>0.88504155124653738</v>
      </c>
      <c r="N9" s="7">
        <v>0.90407358738501975</v>
      </c>
      <c r="O9" s="7">
        <v>0.90575916230366493</v>
      </c>
      <c r="P9" s="7">
        <f>P8/P5</f>
        <v>0.90405405405405403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5790</v>
      </c>
      <c r="C12" s="6">
        <v>5483</v>
      </c>
      <c r="D12" s="6">
        <v>5307</v>
      </c>
      <c r="E12" s="6">
        <v>5726</v>
      </c>
      <c r="F12" s="6">
        <v>6004</v>
      </c>
      <c r="G12" s="6">
        <v>5818</v>
      </c>
      <c r="H12" s="6">
        <v>5303</v>
      </c>
      <c r="I12" s="6">
        <v>5084</v>
      </c>
      <c r="J12" s="6">
        <v>5329</v>
      </c>
      <c r="K12" s="6">
        <v>5577</v>
      </c>
      <c r="L12" s="6">
        <v>5765</v>
      </c>
      <c r="M12" s="6">
        <v>6189</v>
      </c>
      <c r="N12" s="6">
        <v>6548</v>
      </c>
      <c r="O12" s="6">
        <v>6813</v>
      </c>
      <c r="P12" s="6">
        <v>7231</v>
      </c>
    </row>
    <row r="13" spans="1:16" ht="11.25" x14ac:dyDescent="0.2">
      <c r="A13" s="2" t="s">
        <v>8</v>
      </c>
      <c r="B13" s="6">
        <v>4168.8</v>
      </c>
      <c r="C13" s="6">
        <v>3947.7599999999998</v>
      </c>
      <c r="D13" s="6">
        <v>3821.04</v>
      </c>
      <c r="E13" s="6">
        <v>4122.72</v>
      </c>
      <c r="F13" s="6">
        <v>4202.8</v>
      </c>
      <c r="G13" s="6">
        <v>4072.6</v>
      </c>
      <c r="H13" s="6">
        <v>3712.1</v>
      </c>
      <c r="I13" s="6">
        <v>3558.7999999999997</v>
      </c>
      <c r="J13" s="6">
        <v>3730.2999999999997</v>
      </c>
      <c r="K13" s="6">
        <v>3903.8999999999996</v>
      </c>
      <c r="L13" s="6">
        <v>4035.4999999999995</v>
      </c>
      <c r="M13" s="6">
        <v>4332.2999999999993</v>
      </c>
      <c r="N13" s="6">
        <v>4583.5999999999995</v>
      </c>
      <c r="O13" s="6">
        <v>4769.0999999999995</v>
      </c>
      <c r="P13" s="6">
        <f>P12*0.7</f>
        <v>5061.7</v>
      </c>
    </row>
    <row r="14" spans="1:16" ht="11.25" x14ac:dyDescent="0.2">
      <c r="A14" s="2" t="s">
        <v>3</v>
      </c>
      <c r="B14" s="6">
        <v>1284</v>
      </c>
      <c r="C14" s="6">
        <v>1246</v>
      </c>
      <c r="D14" s="6">
        <v>1782</v>
      </c>
      <c r="E14" s="6">
        <v>1643</v>
      </c>
      <c r="F14" s="6">
        <v>1623</v>
      </c>
      <c r="G14" s="6">
        <v>1670</v>
      </c>
      <c r="H14" s="6">
        <v>1379</v>
      </c>
      <c r="I14" s="6">
        <v>1219</v>
      </c>
      <c r="J14" s="6">
        <v>1179</v>
      </c>
      <c r="K14" s="6">
        <v>1819.9166666666667</v>
      </c>
      <c r="L14" s="6">
        <v>2506.4166666666665</v>
      </c>
      <c r="M14" s="6">
        <v>2401.5</v>
      </c>
      <c r="N14" s="6">
        <v>1927.5833333333335</v>
      </c>
      <c r="O14" s="6">
        <v>2239.25</v>
      </c>
      <c r="P14" s="6">
        <f>Data!$C$28</f>
        <v>3376.9166666666665</v>
      </c>
    </row>
    <row r="15" spans="1:16" ht="11.25" x14ac:dyDescent="0.2">
      <c r="A15" s="2" t="s">
        <v>4</v>
      </c>
      <c r="B15" s="7">
        <v>0.30800230282095564</v>
      </c>
      <c r="C15" s="7">
        <v>0.31562202362858938</v>
      </c>
      <c r="D15" s="7">
        <v>0.46636517806670436</v>
      </c>
      <c r="E15" s="7">
        <v>0.39852330500252259</v>
      </c>
      <c r="F15" s="7">
        <v>0.38617112401256304</v>
      </c>
      <c r="G15" s="7">
        <v>0.41005745715267888</v>
      </c>
      <c r="H15" s="7">
        <v>0.3714878370733547</v>
      </c>
      <c r="I15" s="7">
        <v>0.34253119028886142</v>
      </c>
      <c r="J15" s="7">
        <v>0.31606037047958613</v>
      </c>
      <c r="K15" s="7">
        <v>0.46617912002527395</v>
      </c>
      <c r="L15" s="7">
        <v>0.62109197538512373</v>
      </c>
      <c r="M15" s="7">
        <v>0.55432449276365914</v>
      </c>
      <c r="N15" s="7">
        <v>0.42053916863018886</v>
      </c>
      <c r="O15" s="7">
        <v>0.46953303558323378</v>
      </c>
      <c r="P15" s="7">
        <f>IF(P14/P13&gt;1,1,P14/P13)</f>
        <v>0.66715069377218461</v>
      </c>
    </row>
    <row r="16" spans="1:16" ht="11.25" x14ac:dyDescent="0.2">
      <c r="A16" s="2" t="s">
        <v>5</v>
      </c>
      <c r="B16" s="6">
        <v>2884.8</v>
      </c>
      <c r="C16" s="6">
        <v>2701.7599999999998</v>
      </c>
      <c r="D16" s="6">
        <v>2039.04</v>
      </c>
      <c r="E16" s="6">
        <v>2479.7200000000003</v>
      </c>
      <c r="F16" s="6">
        <v>2579.8000000000002</v>
      </c>
      <c r="G16" s="6">
        <v>2402.6</v>
      </c>
      <c r="H16" s="6">
        <v>2333.1</v>
      </c>
      <c r="I16" s="6">
        <v>2339.7999999999997</v>
      </c>
      <c r="J16" s="6">
        <v>2551.2999999999997</v>
      </c>
      <c r="K16" s="6">
        <v>2083.9833333333327</v>
      </c>
      <c r="L16" s="6">
        <v>1529.083333333333</v>
      </c>
      <c r="M16" s="6">
        <v>1930.7999999999993</v>
      </c>
      <c r="N16" s="6">
        <v>2656.016666666666</v>
      </c>
      <c r="O16" s="6">
        <v>2529.8499999999995</v>
      </c>
      <c r="P16" s="6">
        <f>IF(P13-P14&lt;0,0,P13-P14)</f>
        <v>1684.7833333333333</v>
      </c>
    </row>
    <row r="17" spans="1:16" ht="11.25" x14ac:dyDescent="0.2">
      <c r="A17" s="2" t="s">
        <v>6</v>
      </c>
      <c r="B17" s="7">
        <v>0.69199769717904436</v>
      </c>
      <c r="C17" s="7">
        <v>0.68437797637141062</v>
      </c>
      <c r="D17" s="7">
        <v>0.53363482193329559</v>
      </c>
      <c r="E17" s="7">
        <v>0.60147669499747747</v>
      </c>
      <c r="F17" s="7">
        <v>0.61382887598743696</v>
      </c>
      <c r="G17" s="7">
        <v>0.58994254284732106</v>
      </c>
      <c r="H17" s="7">
        <v>0.62851216292664525</v>
      </c>
      <c r="I17" s="7">
        <v>0.65746880971113852</v>
      </c>
      <c r="J17" s="7">
        <v>0.68393962952041387</v>
      </c>
      <c r="K17" s="7">
        <v>0.53382087997472605</v>
      </c>
      <c r="L17" s="7">
        <v>0.37890802461487627</v>
      </c>
      <c r="M17" s="7">
        <v>0.44567550723634086</v>
      </c>
      <c r="N17" s="7">
        <v>0.57946083136981108</v>
      </c>
      <c r="O17" s="7">
        <v>0.53046696441676622</v>
      </c>
      <c r="P17" s="7">
        <f>P16/P13</f>
        <v>0.33284930622781544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215480</v>
      </c>
      <c r="C20" s="6">
        <v>208602</v>
      </c>
      <c r="D20" s="6">
        <v>207495</v>
      </c>
      <c r="E20" s="6">
        <v>239996</v>
      </c>
      <c r="F20" s="6">
        <v>260371</v>
      </c>
      <c r="G20" s="6">
        <v>259758</v>
      </c>
      <c r="H20" s="6">
        <v>234084</v>
      </c>
      <c r="I20" s="6">
        <v>220107</v>
      </c>
      <c r="J20" s="6">
        <v>236614</v>
      </c>
      <c r="K20" s="6">
        <v>254148</v>
      </c>
      <c r="L20" s="6">
        <v>268337</v>
      </c>
      <c r="M20" s="6">
        <v>300946</v>
      </c>
      <c r="N20" s="6">
        <v>324818</v>
      </c>
      <c r="O20" s="6">
        <v>351768</v>
      </c>
      <c r="P20" s="6">
        <v>405027</v>
      </c>
    </row>
    <row r="21" spans="1:16" ht="11.25" x14ac:dyDescent="0.2">
      <c r="A21" s="2" t="s">
        <v>8</v>
      </c>
      <c r="B21" s="6">
        <v>144371.6</v>
      </c>
      <c r="C21" s="6">
        <v>139763.34</v>
      </c>
      <c r="D21" s="6">
        <v>139021.65</v>
      </c>
      <c r="E21" s="6">
        <v>160797.32</v>
      </c>
      <c r="F21" s="6">
        <v>166637.44</v>
      </c>
      <c r="G21" s="6">
        <v>166245.12</v>
      </c>
      <c r="H21" s="6">
        <v>149813.76000000001</v>
      </c>
      <c r="I21" s="6">
        <v>140868.48000000001</v>
      </c>
      <c r="J21" s="6">
        <v>151432.95999999999</v>
      </c>
      <c r="K21" s="6">
        <v>162654.72</v>
      </c>
      <c r="L21" s="6">
        <v>171735.67999999999</v>
      </c>
      <c r="M21" s="6">
        <v>192605.44</v>
      </c>
      <c r="N21" s="6">
        <v>207883.52000000002</v>
      </c>
      <c r="O21" s="6">
        <v>225131.52000000002</v>
      </c>
      <c r="P21" s="6">
        <f>P20*0.64</f>
        <v>259217.28</v>
      </c>
    </row>
    <row r="22" spans="1:16" ht="11.25" x14ac:dyDescent="0.2">
      <c r="A22" s="2" t="s">
        <v>3</v>
      </c>
      <c r="B22" s="6">
        <v>55953</v>
      </c>
      <c r="C22" s="6">
        <v>54145</v>
      </c>
      <c r="D22" s="6">
        <v>105106</v>
      </c>
      <c r="E22" s="6">
        <v>81171</v>
      </c>
      <c r="F22" s="6">
        <v>77785</v>
      </c>
      <c r="G22" s="6">
        <v>77771</v>
      </c>
      <c r="H22" s="6">
        <v>63659</v>
      </c>
      <c r="I22" s="6">
        <v>56867</v>
      </c>
      <c r="J22" s="6">
        <v>61853</v>
      </c>
      <c r="K22" s="6">
        <v>110940.41293999999</v>
      </c>
      <c r="L22" s="6">
        <v>146237.16485</v>
      </c>
      <c r="M22" s="6">
        <v>126032.15700000001</v>
      </c>
      <c r="N22" s="6">
        <v>97655.011810000011</v>
      </c>
      <c r="O22" s="6">
        <v>118898.51117</v>
      </c>
      <c r="P22" s="6">
        <f>Data!$D$28</f>
        <v>207887.41268000001</v>
      </c>
    </row>
    <row r="23" spans="1:16" ht="11.25" x14ac:dyDescent="0.2">
      <c r="A23" s="2" t="s">
        <v>4</v>
      </c>
      <c r="B23" s="7">
        <v>0.38756237376326091</v>
      </c>
      <c r="C23" s="7">
        <v>0.38740488027833336</v>
      </c>
      <c r="D23" s="7">
        <v>0.75604051599157396</v>
      </c>
      <c r="E23" s="7">
        <v>0.50480318950589476</v>
      </c>
      <c r="F23" s="7">
        <v>0.46679185661997685</v>
      </c>
      <c r="G23" s="7">
        <v>0.46780922050523949</v>
      </c>
      <c r="H23" s="7">
        <v>0.4249209151415731</v>
      </c>
      <c r="I23" s="7">
        <v>0.40368860372455212</v>
      </c>
      <c r="J23" s="7">
        <v>0.40845137016406469</v>
      </c>
      <c r="K23" s="7">
        <v>0.68206082762307785</v>
      </c>
      <c r="L23" s="7">
        <v>0.85152465026487223</v>
      </c>
      <c r="M23" s="7">
        <v>0.65435408781808035</v>
      </c>
      <c r="N23" s="7">
        <v>0.46975831374223415</v>
      </c>
      <c r="O23" s="7">
        <v>0.52812911834824372</v>
      </c>
      <c r="P23" s="7">
        <f>IF(P22/P21&gt;1,1,P22/P21)</f>
        <v>0.80198130572159387</v>
      </c>
    </row>
    <row r="24" spans="1:16" ht="11.25" x14ac:dyDescent="0.2">
      <c r="A24" s="2" t="s">
        <v>5</v>
      </c>
      <c r="B24" s="6">
        <v>88418.6</v>
      </c>
      <c r="C24" s="6">
        <v>85618.34</v>
      </c>
      <c r="D24" s="6">
        <v>33915.649999999994</v>
      </c>
      <c r="E24" s="6">
        <v>79626.320000000007</v>
      </c>
      <c r="F24" s="6">
        <v>88852.44</v>
      </c>
      <c r="G24" s="6">
        <v>88474.12</v>
      </c>
      <c r="H24" s="6">
        <v>86154.760000000009</v>
      </c>
      <c r="I24" s="6">
        <v>84001.48000000001</v>
      </c>
      <c r="J24" s="6">
        <v>89579.959999999992</v>
      </c>
      <c r="K24" s="6">
        <v>51714.307060000006</v>
      </c>
      <c r="L24" s="6">
        <v>25498.515149999992</v>
      </c>
      <c r="M24" s="6">
        <v>66573.282999999996</v>
      </c>
      <c r="N24" s="6">
        <v>110228.50819000001</v>
      </c>
      <c r="O24" s="6">
        <v>106233.00883000002</v>
      </c>
      <c r="P24" s="6">
        <f>IF(P21-P22&lt;0,0,P21-P22)</f>
        <v>51329.86731999999</v>
      </c>
    </row>
    <row r="25" spans="1:16" ht="11.25" x14ac:dyDescent="0.2">
      <c r="A25" s="2" t="s">
        <v>6</v>
      </c>
      <c r="B25" s="7">
        <v>0.61243762623673914</v>
      </c>
      <c r="C25" s="7">
        <v>0.61259511972166658</v>
      </c>
      <c r="D25" s="7">
        <v>0.24395948400842599</v>
      </c>
      <c r="E25" s="7">
        <v>0.4951968104941053</v>
      </c>
      <c r="F25" s="7">
        <v>0.53320814338002309</v>
      </c>
      <c r="G25" s="7">
        <v>0.53219077949476046</v>
      </c>
      <c r="H25" s="7">
        <v>0.57507908485842696</v>
      </c>
      <c r="I25" s="7">
        <v>0.59631139627544794</v>
      </c>
      <c r="J25" s="7">
        <v>0.59154862983593526</v>
      </c>
      <c r="K25" s="7">
        <v>0.31793917237692215</v>
      </c>
      <c r="L25" s="7">
        <v>0.1484753497351278</v>
      </c>
      <c r="M25" s="7">
        <v>0.34564591218191965</v>
      </c>
      <c r="N25" s="7">
        <v>0.53024168625776591</v>
      </c>
      <c r="O25" s="7">
        <v>0.47187088165175634</v>
      </c>
      <c r="P25" s="7">
        <f>P24/P21</f>
        <v>0.1980186942784061</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5" tint="0.39997558519241921"/>
    <outlinePr summaryBelow="0" summaryRight="0"/>
    <pageSetUpPr autoPageBreaks="0"/>
  </sheetPr>
  <dimension ref="A1:P25"/>
  <sheetViews>
    <sheetView showOutlineSymbols="0" workbookViewId="0">
      <selection activeCell="P22" sqref="P22"/>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58</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688</v>
      </c>
      <c r="C5" s="6">
        <v>721</v>
      </c>
      <c r="D5" s="6">
        <v>781</v>
      </c>
      <c r="E5" s="6">
        <v>824</v>
      </c>
      <c r="F5" s="6">
        <v>853</v>
      </c>
      <c r="G5" s="6">
        <v>840</v>
      </c>
      <c r="H5" s="6">
        <v>744</v>
      </c>
      <c r="I5" s="6">
        <v>711</v>
      </c>
      <c r="J5" s="6">
        <v>713</v>
      </c>
      <c r="K5" s="6">
        <v>709</v>
      </c>
      <c r="L5" s="6">
        <v>715</v>
      </c>
      <c r="M5" s="6">
        <v>741</v>
      </c>
      <c r="N5" s="6">
        <v>750</v>
      </c>
      <c r="O5" s="6">
        <v>722</v>
      </c>
      <c r="P5" s="6">
        <v>713</v>
      </c>
    </row>
    <row r="6" spans="1:16" ht="11.25" x14ac:dyDescent="0.2">
      <c r="A6" s="2" t="s">
        <v>3</v>
      </c>
      <c r="B6" s="6">
        <v>108</v>
      </c>
      <c r="C6" s="6">
        <v>111</v>
      </c>
      <c r="D6" s="6">
        <v>120</v>
      </c>
      <c r="E6" s="6">
        <v>120</v>
      </c>
      <c r="F6" s="6">
        <v>112</v>
      </c>
      <c r="G6" s="6">
        <v>106</v>
      </c>
      <c r="H6" s="6">
        <v>102</v>
      </c>
      <c r="I6" s="6">
        <v>110</v>
      </c>
      <c r="J6" s="6">
        <v>102</v>
      </c>
      <c r="K6" s="6">
        <v>103</v>
      </c>
      <c r="L6" s="6">
        <v>100</v>
      </c>
      <c r="M6" s="6">
        <v>103</v>
      </c>
      <c r="N6" s="6">
        <v>96</v>
      </c>
      <c r="O6" s="6">
        <v>101</v>
      </c>
      <c r="P6" s="6">
        <f>Data!$B$29</f>
        <v>99</v>
      </c>
    </row>
    <row r="7" spans="1:16" ht="11.25" x14ac:dyDescent="0.2">
      <c r="A7" s="2" t="s">
        <v>4</v>
      </c>
      <c r="B7" s="7">
        <v>0.15697674418604651</v>
      </c>
      <c r="C7" s="7">
        <v>0.15395284327323161</v>
      </c>
      <c r="D7" s="7">
        <v>0.15364916773367476</v>
      </c>
      <c r="E7" s="7">
        <v>0.14563106796116504</v>
      </c>
      <c r="F7" s="7">
        <v>0.13130128956623682</v>
      </c>
      <c r="G7" s="7">
        <v>0.12619047619047619</v>
      </c>
      <c r="H7" s="7">
        <v>0.13709677419354838</v>
      </c>
      <c r="I7" s="7">
        <v>0.15471167369901548</v>
      </c>
      <c r="J7" s="7">
        <v>0.14305750350631136</v>
      </c>
      <c r="K7" s="7">
        <v>0.14527503526093088</v>
      </c>
      <c r="L7" s="7">
        <v>0.13986013986013987</v>
      </c>
      <c r="M7" s="7">
        <v>0.13900134952766532</v>
      </c>
      <c r="N7" s="7">
        <v>0.128</v>
      </c>
      <c r="O7" s="7">
        <v>0.13988919667590027</v>
      </c>
      <c r="P7" s="7">
        <f>IF(P6/P5&gt;1,1,P6/P5)</f>
        <v>0.13884992987377279</v>
      </c>
    </row>
    <row r="8" spans="1:16" ht="11.25" x14ac:dyDescent="0.2">
      <c r="A8" s="2" t="s">
        <v>5</v>
      </c>
      <c r="B8" s="6">
        <v>580</v>
      </c>
      <c r="C8" s="6">
        <v>610</v>
      </c>
      <c r="D8" s="6">
        <v>661</v>
      </c>
      <c r="E8" s="6">
        <v>704</v>
      </c>
      <c r="F8" s="6">
        <v>741</v>
      </c>
      <c r="G8" s="6">
        <v>734</v>
      </c>
      <c r="H8" s="6">
        <v>642</v>
      </c>
      <c r="I8" s="6">
        <v>601</v>
      </c>
      <c r="J8" s="6">
        <v>611</v>
      </c>
      <c r="K8" s="6">
        <v>606</v>
      </c>
      <c r="L8" s="6">
        <v>615</v>
      </c>
      <c r="M8" s="6">
        <v>638</v>
      </c>
      <c r="N8" s="6">
        <v>654</v>
      </c>
      <c r="O8" s="6">
        <v>621</v>
      </c>
      <c r="P8" s="6">
        <f>IF(P5-P6&lt;0,0,P5-P6)</f>
        <v>614</v>
      </c>
    </row>
    <row r="9" spans="1:16" ht="11.25" x14ac:dyDescent="0.2">
      <c r="A9" s="2" t="s">
        <v>6</v>
      </c>
      <c r="B9" s="7">
        <v>0.84302325581395354</v>
      </c>
      <c r="C9" s="7">
        <v>0.84604715672676833</v>
      </c>
      <c r="D9" s="7">
        <v>0.84635083226632524</v>
      </c>
      <c r="E9" s="7">
        <v>0.85436893203883491</v>
      </c>
      <c r="F9" s="7">
        <v>0.86869871043376323</v>
      </c>
      <c r="G9" s="7">
        <v>0.87380952380952381</v>
      </c>
      <c r="H9" s="7">
        <v>0.86290322580645162</v>
      </c>
      <c r="I9" s="7">
        <v>0.84528832630098449</v>
      </c>
      <c r="J9" s="7">
        <v>0.85694249649368859</v>
      </c>
      <c r="K9" s="7">
        <v>0.85472496473906912</v>
      </c>
      <c r="L9" s="7">
        <v>0.8601398601398601</v>
      </c>
      <c r="M9" s="7">
        <v>0.8609986504723347</v>
      </c>
      <c r="N9" s="7">
        <v>0.872</v>
      </c>
      <c r="O9" s="7">
        <v>0.86011080332409973</v>
      </c>
      <c r="P9" s="7">
        <f>P8/P5</f>
        <v>0.86115007012622724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11676</v>
      </c>
      <c r="C12" s="6">
        <v>12843</v>
      </c>
      <c r="D12" s="6">
        <v>13701</v>
      </c>
      <c r="E12" s="6">
        <v>14183</v>
      </c>
      <c r="F12" s="6">
        <v>14374</v>
      </c>
      <c r="G12" s="6">
        <v>11085</v>
      </c>
      <c r="H12" s="6">
        <v>7268</v>
      </c>
      <c r="I12" s="6">
        <v>6674</v>
      </c>
      <c r="J12" s="6">
        <v>6847</v>
      </c>
      <c r="K12" s="6">
        <v>7282</v>
      </c>
      <c r="L12" s="6">
        <v>8375</v>
      </c>
      <c r="M12" s="6">
        <v>10164</v>
      </c>
      <c r="N12" s="6">
        <v>10695</v>
      </c>
      <c r="O12" s="6">
        <v>10925</v>
      </c>
      <c r="P12" s="6">
        <v>10529</v>
      </c>
    </row>
    <row r="13" spans="1:16" ht="11.25" x14ac:dyDescent="0.2">
      <c r="A13" s="2" t="s">
        <v>8</v>
      </c>
      <c r="B13" s="6">
        <v>8406.7199999999993</v>
      </c>
      <c r="C13" s="6">
        <v>9246.9599999999991</v>
      </c>
      <c r="D13" s="6">
        <v>9864.7199999999993</v>
      </c>
      <c r="E13" s="6">
        <v>10211.76</v>
      </c>
      <c r="F13" s="6">
        <v>10061.799999999999</v>
      </c>
      <c r="G13" s="6">
        <v>7759.4999999999991</v>
      </c>
      <c r="H13" s="6">
        <v>5087.5999999999995</v>
      </c>
      <c r="I13" s="6">
        <v>4671.7999999999993</v>
      </c>
      <c r="J13" s="6">
        <v>4792.8999999999996</v>
      </c>
      <c r="K13" s="6">
        <v>5097.3999999999996</v>
      </c>
      <c r="L13" s="6">
        <v>5862.5</v>
      </c>
      <c r="M13" s="6">
        <v>7114.7999999999993</v>
      </c>
      <c r="N13" s="6">
        <v>7486.4999999999991</v>
      </c>
      <c r="O13" s="6">
        <v>7647.4999999999991</v>
      </c>
      <c r="P13" s="6">
        <f>P12*0.7</f>
        <v>7370.2999999999993</v>
      </c>
    </row>
    <row r="14" spans="1:16" ht="11.25" x14ac:dyDescent="0.2">
      <c r="A14" s="2" t="s">
        <v>3</v>
      </c>
      <c r="B14" s="6">
        <v>3148</v>
      </c>
      <c r="C14" s="6">
        <v>4277</v>
      </c>
      <c r="D14" s="6">
        <v>4658</v>
      </c>
      <c r="E14" s="6">
        <v>5161</v>
      </c>
      <c r="F14" s="6">
        <v>6994</v>
      </c>
      <c r="G14" s="6">
        <v>5687</v>
      </c>
      <c r="H14" s="6">
        <v>2928</v>
      </c>
      <c r="I14" s="6">
        <v>2118</v>
      </c>
      <c r="J14" s="6">
        <v>1872</v>
      </c>
      <c r="K14" s="6">
        <v>2047.1666666666667</v>
      </c>
      <c r="L14" s="6">
        <v>2363.5833333333335</v>
      </c>
      <c r="M14" s="6">
        <v>2563.3333333333335</v>
      </c>
      <c r="N14" s="6">
        <v>2886.083333333333</v>
      </c>
      <c r="O14" s="6">
        <v>3248.083333333333</v>
      </c>
      <c r="P14" s="6">
        <f>Data!$C$29</f>
        <v>2994.8333333333335</v>
      </c>
    </row>
    <row r="15" spans="1:16" ht="11.25" x14ac:dyDescent="0.2">
      <c r="A15" s="2" t="s">
        <v>4</v>
      </c>
      <c r="B15" s="7">
        <v>0.37446233489398961</v>
      </c>
      <c r="C15" s="7">
        <v>0.46253038836547367</v>
      </c>
      <c r="D15" s="7">
        <v>0.47218775596266294</v>
      </c>
      <c r="E15" s="7">
        <v>0.50539769833995318</v>
      </c>
      <c r="F15" s="7">
        <v>0.69510425569977541</v>
      </c>
      <c r="G15" s="7">
        <v>0.73290804819898203</v>
      </c>
      <c r="H15" s="7">
        <v>0.57551694315590851</v>
      </c>
      <c r="I15" s="7">
        <v>0.45335844856372282</v>
      </c>
      <c r="J15" s="7">
        <v>0.390577729558305</v>
      </c>
      <c r="K15" s="7">
        <v>0.40160997109637597</v>
      </c>
      <c r="L15" s="7">
        <v>0.40316986496090979</v>
      </c>
      <c r="M15" s="7">
        <v>0.36028185378834737</v>
      </c>
      <c r="N15" s="7">
        <v>0.38550502014737642</v>
      </c>
      <c r="O15" s="7">
        <v>0.42472485561730416</v>
      </c>
      <c r="P15" s="7">
        <f>IF(P14/P13&gt;1,1,P14/P13)</f>
        <v>0.40633805046379845</v>
      </c>
    </row>
    <row r="16" spans="1:16" ht="11.25" x14ac:dyDescent="0.2">
      <c r="A16" s="2" t="s">
        <v>5</v>
      </c>
      <c r="B16" s="6">
        <v>5258.7199999999993</v>
      </c>
      <c r="C16" s="6">
        <v>4969.9599999999991</v>
      </c>
      <c r="D16" s="6">
        <v>5206.7199999999993</v>
      </c>
      <c r="E16" s="6">
        <v>5050.76</v>
      </c>
      <c r="F16" s="6">
        <v>3067.7999999999993</v>
      </c>
      <c r="G16" s="6">
        <v>2072.4999999999991</v>
      </c>
      <c r="H16" s="6">
        <v>2159.5999999999995</v>
      </c>
      <c r="I16" s="6">
        <v>2553.7999999999993</v>
      </c>
      <c r="J16" s="6">
        <v>2920.8999999999996</v>
      </c>
      <c r="K16" s="6">
        <v>3050.2333333333327</v>
      </c>
      <c r="L16" s="6">
        <v>3498.9166666666665</v>
      </c>
      <c r="M16" s="6">
        <v>4551.4666666666653</v>
      </c>
      <c r="N16" s="6">
        <v>4600.4166666666661</v>
      </c>
      <c r="O16" s="6">
        <v>4399.4166666666661</v>
      </c>
      <c r="P16" s="6">
        <f>IF(P13-P14&lt;0,0,P13-P14)</f>
        <v>4375.4666666666653</v>
      </c>
    </row>
    <row r="17" spans="1:16" ht="11.25" x14ac:dyDescent="0.2">
      <c r="A17" s="2" t="s">
        <v>6</v>
      </c>
      <c r="B17" s="7">
        <v>0.62553766510601039</v>
      </c>
      <c r="C17" s="7">
        <v>0.53746961163452633</v>
      </c>
      <c r="D17" s="7">
        <v>0.52781224403733706</v>
      </c>
      <c r="E17" s="7">
        <v>0.49460230166004687</v>
      </c>
      <c r="F17" s="7">
        <v>0.30489574430022454</v>
      </c>
      <c r="G17" s="7">
        <v>0.26709195180101802</v>
      </c>
      <c r="H17" s="7">
        <v>0.42448305684409143</v>
      </c>
      <c r="I17" s="7">
        <v>0.54664155143627713</v>
      </c>
      <c r="J17" s="7">
        <v>0.60942227044169495</v>
      </c>
      <c r="K17" s="7">
        <v>0.59839002890362403</v>
      </c>
      <c r="L17" s="7">
        <v>0.59683013503909021</v>
      </c>
      <c r="M17" s="7">
        <v>0.63971814621165257</v>
      </c>
      <c r="N17" s="7">
        <v>0.61449497985262358</v>
      </c>
      <c r="O17" s="7">
        <v>0.57527514438269589</v>
      </c>
      <c r="P17" s="7">
        <f>P16/P13</f>
        <v>0.59366194953620144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514430</v>
      </c>
      <c r="C20" s="6">
        <v>576862</v>
      </c>
      <c r="D20" s="6">
        <v>654279</v>
      </c>
      <c r="E20" s="6">
        <v>761142</v>
      </c>
      <c r="F20" s="6">
        <v>904197</v>
      </c>
      <c r="G20" s="6">
        <v>744521</v>
      </c>
      <c r="H20" s="6">
        <v>438894</v>
      </c>
      <c r="I20" s="6">
        <v>389543</v>
      </c>
      <c r="J20" s="6">
        <v>398081</v>
      </c>
      <c r="K20" s="6">
        <v>423212</v>
      </c>
      <c r="L20" s="6">
        <v>476041</v>
      </c>
      <c r="M20" s="6">
        <v>580863</v>
      </c>
      <c r="N20" s="6">
        <v>621623</v>
      </c>
      <c r="O20" s="6">
        <v>681878</v>
      </c>
      <c r="P20" s="6">
        <v>677735</v>
      </c>
    </row>
    <row r="21" spans="1:16" ht="11.25" x14ac:dyDescent="0.2">
      <c r="A21" s="2" t="s">
        <v>8</v>
      </c>
      <c r="B21" s="6">
        <v>344668.10000000003</v>
      </c>
      <c r="C21" s="6">
        <v>386497.54000000004</v>
      </c>
      <c r="D21" s="6">
        <v>438366.93000000005</v>
      </c>
      <c r="E21" s="6">
        <v>509965.14</v>
      </c>
      <c r="F21" s="6">
        <v>578686.07999999996</v>
      </c>
      <c r="G21" s="6">
        <v>476493.44</v>
      </c>
      <c r="H21" s="6">
        <v>280892.16000000003</v>
      </c>
      <c r="I21" s="6">
        <v>249307.52000000002</v>
      </c>
      <c r="J21" s="6">
        <v>254771.84</v>
      </c>
      <c r="K21" s="6">
        <v>270855.67999999999</v>
      </c>
      <c r="L21" s="6">
        <v>304666.23999999999</v>
      </c>
      <c r="M21" s="6">
        <v>371752.32</v>
      </c>
      <c r="N21" s="6">
        <v>397838.72000000003</v>
      </c>
      <c r="O21" s="6">
        <v>436401.91999999998</v>
      </c>
      <c r="P21" s="6">
        <f>P20*0.64</f>
        <v>433750.4</v>
      </c>
    </row>
    <row r="22" spans="1:16" ht="11.25" x14ac:dyDescent="0.2">
      <c r="A22" s="2" t="s">
        <v>3</v>
      </c>
      <c r="B22" s="6">
        <v>159641</v>
      </c>
      <c r="C22" s="6">
        <v>223908</v>
      </c>
      <c r="D22" s="6">
        <v>210069</v>
      </c>
      <c r="E22" s="6">
        <v>298517</v>
      </c>
      <c r="F22" s="6">
        <v>360042</v>
      </c>
      <c r="G22" s="6">
        <v>295176</v>
      </c>
      <c r="H22" s="6">
        <v>190856</v>
      </c>
      <c r="I22" s="6">
        <v>123447</v>
      </c>
      <c r="J22" s="6">
        <v>109016</v>
      </c>
      <c r="K22" s="6">
        <v>120556.13009999999</v>
      </c>
      <c r="L22" s="6">
        <v>146250.24677</v>
      </c>
      <c r="M22" s="6">
        <v>161047.26200999998</v>
      </c>
      <c r="N22" s="6">
        <v>183871.43054000003</v>
      </c>
      <c r="O22" s="6">
        <v>226677.96917</v>
      </c>
      <c r="P22" s="6">
        <f>Data!$D$29</f>
        <v>196120.72566999999</v>
      </c>
    </row>
    <row r="23" spans="1:16" ht="11.25" x14ac:dyDescent="0.2">
      <c r="A23" s="2" t="s">
        <v>4</v>
      </c>
      <c r="B23" s="7">
        <v>0.46317312220074902</v>
      </c>
      <c r="C23" s="7">
        <v>0.5793258089042429</v>
      </c>
      <c r="D23" s="7">
        <v>0.47920813734740431</v>
      </c>
      <c r="E23" s="7">
        <v>0.58536746256812766</v>
      </c>
      <c r="F23" s="7">
        <v>0.62217152346225435</v>
      </c>
      <c r="G23" s="7">
        <v>0.61947547483549825</v>
      </c>
      <c r="H23" s="7">
        <v>0.67946360624661073</v>
      </c>
      <c r="I23" s="7">
        <v>0.49515955234723763</v>
      </c>
      <c r="J23" s="7">
        <v>0.42789658386107349</v>
      </c>
      <c r="K23" s="7">
        <v>0.44509360150763683</v>
      </c>
      <c r="L23" s="7">
        <v>0.48003430498239646</v>
      </c>
      <c r="M23" s="7">
        <v>0.43321118213868842</v>
      </c>
      <c r="N23" s="7">
        <v>0.46217580465772667</v>
      </c>
      <c r="O23" s="7">
        <v>0.51942477514764374</v>
      </c>
      <c r="P23" s="7">
        <f>IF(P22/P21&gt;1,1,P22/P21)</f>
        <v>0.452151111952865</v>
      </c>
    </row>
    <row r="24" spans="1:16" ht="11.25" x14ac:dyDescent="0.2">
      <c r="A24" s="2" t="s">
        <v>5</v>
      </c>
      <c r="B24" s="6">
        <v>185027.10000000003</v>
      </c>
      <c r="C24" s="6">
        <v>162589.54000000004</v>
      </c>
      <c r="D24" s="6">
        <v>228297.93000000005</v>
      </c>
      <c r="E24" s="6">
        <v>211448.14</v>
      </c>
      <c r="F24" s="6">
        <v>218644.07999999996</v>
      </c>
      <c r="G24" s="6">
        <v>181317.44</v>
      </c>
      <c r="H24" s="6">
        <v>90036.160000000033</v>
      </c>
      <c r="I24" s="6">
        <v>125860.52000000002</v>
      </c>
      <c r="J24" s="6">
        <v>145755.84</v>
      </c>
      <c r="K24" s="6">
        <v>150299.54989999998</v>
      </c>
      <c r="L24" s="6">
        <v>158415.99322999999</v>
      </c>
      <c r="M24" s="6">
        <v>210705.05799000003</v>
      </c>
      <c r="N24" s="6">
        <v>213967.28946</v>
      </c>
      <c r="O24" s="6">
        <v>209723.95082999999</v>
      </c>
      <c r="P24" s="6">
        <f>IF(P21-P22&lt;0,0,P21-P22)</f>
        <v>237629.67433000004</v>
      </c>
    </row>
    <row r="25" spans="1:16" ht="11.25" x14ac:dyDescent="0.2">
      <c r="A25" s="2" t="s">
        <v>6</v>
      </c>
      <c r="B25" s="7">
        <v>0.53682687779925098</v>
      </c>
      <c r="C25" s="7">
        <v>0.4206741910957571</v>
      </c>
      <c r="D25" s="7">
        <v>0.52079186265259569</v>
      </c>
      <c r="E25" s="7">
        <v>0.41463253743187234</v>
      </c>
      <c r="F25" s="7">
        <v>0.37782847653774559</v>
      </c>
      <c r="G25" s="7">
        <v>0.38052452516450175</v>
      </c>
      <c r="H25" s="7">
        <v>0.32053639375338927</v>
      </c>
      <c r="I25" s="7">
        <v>0.50484044765276237</v>
      </c>
      <c r="J25" s="7">
        <v>0.57210341613892646</v>
      </c>
      <c r="K25" s="7">
        <v>0.55490639849236312</v>
      </c>
      <c r="L25" s="7">
        <v>0.51996569501760348</v>
      </c>
      <c r="M25" s="7">
        <v>0.56678881786131163</v>
      </c>
      <c r="N25" s="7">
        <v>0.53782419534227333</v>
      </c>
      <c r="O25" s="7">
        <v>0.48057522485235626</v>
      </c>
      <c r="P25" s="7">
        <f>P24/P21</f>
        <v>0.54784888804713505</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59</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s="107"/>
      <c r="N4" s="107"/>
      <c r="O4" s="107"/>
      <c r="P4" s="107"/>
    </row>
    <row r="5" spans="1:16" ht="11.25" x14ac:dyDescent="0.2">
      <c r="A5" s="2" t="s">
        <v>2</v>
      </c>
      <c r="B5" s="6">
        <v>569</v>
      </c>
      <c r="C5" s="6">
        <v>607</v>
      </c>
      <c r="D5" s="6">
        <v>615</v>
      </c>
      <c r="E5" s="6">
        <v>605</v>
      </c>
      <c r="F5" s="6">
        <v>591</v>
      </c>
      <c r="G5" s="6">
        <v>570</v>
      </c>
      <c r="H5" s="6">
        <v>549</v>
      </c>
      <c r="I5" s="6">
        <v>528</v>
      </c>
      <c r="J5" s="6">
        <v>519</v>
      </c>
      <c r="K5" s="6">
        <v>523</v>
      </c>
      <c r="L5" s="6">
        <v>533</v>
      </c>
      <c r="M5" s="6">
        <v>544</v>
      </c>
      <c r="N5" s="6">
        <v>574</v>
      </c>
      <c r="O5" s="6">
        <v>593</v>
      </c>
      <c r="P5" s="6">
        <v>627</v>
      </c>
    </row>
    <row r="6" spans="1:16" ht="11.25" x14ac:dyDescent="0.2">
      <c r="A6" s="2" t="s">
        <v>3</v>
      </c>
      <c r="B6" s="6">
        <v>35</v>
      </c>
      <c r="C6" s="6">
        <v>34</v>
      </c>
      <c r="D6" s="6">
        <v>32</v>
      </c>
      <c r="E6" s="6">
        <v>29</v>
      </c>
      <c r="F6" s="6">
        <v>29</v>
      </c>
      <c r="G6" s="6">
        <v>30</v>
      </c>
      <c r="H6" s="6">
        <v>24</v>
      </c>
      <c r="I6" s="6">
        <v>18</v>
      </c>
      <c r="J6" s="6">
        <v>20</v>
      </c>
      <c r="K6" s="6">
        <v>22</v>
      </c>
      <c r="L6" s="6">
        <v>23</v>
      </c>
      <c r="M6" s="6">
        <v>24</v>
      </c>
      <c r="N6" s="6">
        <v>31</v>
      </c>
      <c r="O6" s="6">
        <v>36</v>
      </c>
      <c r="P6" s="6">
        <f>Data!$B$30</f>
        <v>30</v>
      </c>
    </row>
    <row r="7" spans="1:16" ht="11.25" x14ac:dyDescent="0.2">
      <c r="A7" s="2" t="s">
        <v>4</v>
      </c>
      <c r="B7" s="7">
        <v>6.1511423550087874E-2</v>
      </c>
      <c r="C7" s="7">
        <v>5.6013179571663921E-2</v>
      </c>
      <c r="D7" s="7">
        <v>5.2032520325203252E-2</v>
      </c>
      <c r="E7" s="7">
        <v>4.7933884297520664E-2</v>
      </c>
      <c r="F7" s="7">
        <v>4.9069373942470386E-2</v>
      </c>
      <c r="G7" s="7">
        <v>5.2631578947368418E-2</v>
      </c>
      <c r="H7" s="7">
        <v>4.3715846994535519E-2</v>
      </c>
      <c r="I7" s="7">
        <v>3.4090909090909088E-2</v>
      </c>
      <c r="J7" s="7">
        <v>3.8535645472061654E-2</v>
      </c>
      <c r="K7" s="7">
        <v>4.2065009560229447E-2</v>
      </c>
      <c r="L7" s="7">
        <v>4.3151969981238276E-2</v>
      </c>
      <c r="M7" s="7">
        <v>4.4117647058823532E-2</v>
      </c>
      <c r="N7" s="7">
        <v>5.4006968641114983E-2</v>
      </c>
      <c r="O7" s="7">
        <v>6.0708263069139963E-2</v>
      </c>
      <c r="P7" s="7">
        <f>IF(P6/P5&gt;1,1,P6/P5)</f>
        <v>4.784688995215311E-2</v>
      </c>
    </row>
    <row r="8" spans="1:16" ht="11.25" x14ac:dyDescent="0.2">
      <c r="A8" s="2" t="s">
        <v>5</v>
      </c>
      <c r="B8" s="6">
        <v>534</v>
      </c>
      <c r="C8" s="6">
        <v>573</v>
      </c>
      <c r="D8" s="6">
        <v>583</v>
      </c>
      <c r="E8" s="6">
        <v>576</v>
      </c>
      <c r="F8" s="6">
        <v>562</v>
      </c>
      <c r="G8" s="6">
        <v>540</v>
      </c>
      <c r="H8" s="6">
        <v>525</v>
      </c>
      <c r="I8" s="6">
        <v>510</v>
      </c>
      <c r="J8" s="6">
        <v>499</v>
      </c>
      <c r="K8" s="6">
        <v>501</v>
      </c>
      <c r="L8" s="6">
        <v>510</v>
      </c>
      <c r="M8" s="6">
        <v>520</v>
      </c>
      <c r="N8" s="6">
        <v>543</v>
      </c>
      <c r="O8" s="6">
        <v>557</v>
      </c>
      <c r="P8" s="6">
        <f>IF(P5-P6&lt;0,0,P5-P6)</f>
        <v>597</v>
      </c>
    </row>
    <row r="9" spans="1:16" ht="11.25" x14ac:dyDescent="0.2">
      <c r="A9" s="2" t="s">
        <v>6</v>
      </c>
      <c r="B9" s="7">
        <v>0.93848857644991213</v>
      </c>
      <c r="C9" s="7">
        <v>0.94398682042833604</v>
      </c>
      <c r="D9" s="7">
        <v>0.94796747967479678</v>
      </c>
      <c r="E9" s="7">
        <v>0.95206611570247934</v>
      </c>
      <c r="F9" s="7">
        <v>0.95093062605752965</v>
      </c>
      <c r="G9" s="7">
        <v>0.94736842105263153</v>
      </c>
      <c r="H9" s="7">
        <v>0.95628415300546443</v>
      </c>
      <c r="I9" s="7">
        <v>0.96590909090909094</v>
      </c>
      <c r="J9" s="7">
        <v>0.96146435452793833</v>
      </c>
      <c r="K9" s="7">
        <v>0.9579349904397706</v>
      </c>
      <c r="L9" s="7">
        <v>0.95684803001876173</v>
      </c>
      <c r="M9" s="7">
        <v>0.95588235294117652</v>
      </c>
      <c r="N9" s="7">
        <v>0.94599303135888502</v>
      </c>
      <c r="O9" s="7">
        <v>0.93929173693085999</v>
      </c>
      <c r="P9" s="7">
        <f>P8/P5</f>
        <v>0.95215311004784686</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3383</v>
      </c>
      <c r="C12" s="6">
        <v>3465</v>
      </c>
      <c r="D12" s="6">
        <v>3467</v>
      </c>
      <c r="E12" s="6">
        <v>3349</v>
      </c>
      <c r="F12" s="6">
        <v>3170</v>
      </c>
      <c r="G12" s="6">
        <v>2847</v>
      </c>
      <c r="H12" s="6">
        <v>2670</v>
      </c>
      <c r="I12" s="6">
        <v>2811</v>
      </c>
      <c r="J12" s="6">
        <v>2829</v>
      </c>
      <c r="K12" s="6">
        <v>2893</v>
      </c>
      <c r="L12" s="6">
        <v>2949</v>
      </c>
      <c r="M12" s="6">
        <v>3047</v>
      </c>
      <c r="N12" s="6">
        <v>3306</v>
      </c>
      <c r="O12" s="6">
        <v>3432</v>
      </c>
      <c r="P12" s="6">
        <v>3583</v>
      </c>
    </row>
    <row r="13" spans="1:16" ht="11.25" x14ac:dyDescent="0.2">
      <c r="A13" s="2" t="s">
        <v>8</v>
      </c>
      <c r="B13" s="6">
        <v>2435.7599999999998</v>
      </c>
      <c r="C13" s="6">
        <v>2494.7999999999997</v>
      </c>
      <c r="D13" s="6">
        <v>2496.2399999999998</v>
      </c>
      <c r="E13" s="6">
        <v>2411.2799999999997</v>
      </c>
      <c r="F13" s="6">
        <v>2219</v>
      </c>
      <c r="G13" s="6">
        <v>1992.8999999999999</v>
      </c>
      <c r="H13" s="6">
        <v>1868.9999999999998</v>
      </c>
      <c r="I13" s="6">
        <v>1967.6999999999998</v>
      </c>
      <c r="J13" s="6">
        <v>1980.3</v>
      </c>
      <c r="K13" s="6">
        <v>2025.1</v>
      </c>
      <c r="L13" s="6">
        <v>2064.2999999999997</v>
      </c>
      <c r="M13" s="6">
        <v>2132.9</v>
      </c>
      <c r="N13" s="6">
        <v>2314.1999999999998</v>
      </c>
      <c r="O13" s="6">
        <v>2402.3999999999996</v>
      </c>
      <c r="P13" s="6">
        <f>P12*0.7</f>
        <v>2508.1</v>
      </c>
    </row>
    <row r="14" spans="1:16" ht="11.25" x14ac:dyDescent="0.2">
      <c r="A14" s="2" t="s">
        <v>3</v>
      </c>
      <c r="B14" s="6">
        <v>309</v>
      </c>
      <c r="C14" s="6">
        <v>230</v>
      </c>
      <c r="D14" s="6">
        <v>207</v>
      </c>
      <c r="E14" s="6">
        <v>181</v>
      </c>
      <c r="F14" s="6">
        <v>216</v>
      </c>
      <c r="G14" s="6">
        <v>209</v>
      </c>
      <c r="H14" s="6">
        <v>185</v>
      </c>
      <c r="I14" s="6">
        <v>205</v>
      </c>
      <c r="J14" s="6">
        <v>197</v>
      </c>
      <c r="K14" s="6">
        <v>190.25</v>
      </c>
      <c r="L14" s="6">
        <v>181</v>
      </c>
      <c r="M14" s="6">
        <v>211.16666666666666</v>
      </c>
      <c r="N14" s="6">
        <v>258.5</v>
      </c>
      <c r="O14" s="6">
        <v>234.5</v>
      </c>
      <c r="P14" s="6">
        <f>Data!$C$30</f>
        <v>228.91666666666666</v>
      </c>
    </row>
    <row r="15" spans="1:16" ht="11.25" x14ac:dyDescent="0.2">
      <c r="A15" s="2" t="s">
        <v>4</v>
      </c>
      <c r="B15" s="7">
        <v>0.12685978914178739</v>
      </c>
      <c r="C15" s="7">
        <v>9.2191758858425538E-2</v>
      </c>
      <c r="D15" s="7">
        <v>8.2924718777040676E-2</v>
      </c>
      <c r="E15" s="7">
        <v>7.5063866494144191E-2</v>
      </c>
      <c r="F15" s="7">
        <v>9.7341144659756643E-2</v>
      </c>
      <c r="G15" s="7">
        <v>0.10487229665311858</v>
      </c>
      <c r="H15" s="7">
        <v>9.8983413590155181E-2</v>
      </c>
      <c r="I15" s="7">
        <v>0.10418254815266556</v>
      </c>
      <c r="J15" s="7">
        <v>9.9479876786345511E-2</v>
      </c>
      <c r="K15" s="7">
        <v>9.3945977976396228E-2</v>
      </c>
      <c r="L15" s="7">
        <v>8.7681054110352194E-2</v>
      </c>
      <c r="M15" s="7">
        <v>9.9004485286073723E-2</v>
      </c>
      <c r="N15" s="7">
        <v>0.11170166796301098</v>
      </c>
      <c r="O15" s="7">
        <v>9.7610722610722622E-2</v>
      </c>
      <c r="P15" s="7">
        <f>IF(P14/P13&gt;1,1,P14/P13)</f>
        <v>9.1270948792578716E-2</v>
      </c>
    </row>
    <row r="16" spans="1:16" ht="11.25" x14ac:dyDescent="0.2">
      <c r="A16" s="2" t="s">
        <v>5</v>
      </c>
      <c r="B16" s="6">
        <v>2126.7599999999998</v>
      </c>
      <c r="C16" s="6">
        <v>2264.7999999999997</v>
      </c>
      <c r="D16" s="6">
        <v>2289.2399999999998</v>
      </c>
      <c r="E16" s="6">
        <v>2230.2799999999997</v>
      </c>
      <c r="F16" s="6">
        <v>2003</v>
      </c>
      <c r="G16" s="6">
        <v>1783.8999999999999</v>
      </c>
      <c r="H16" s="6">
        <v>1683.9999999999998</v>
      </c>
      <c r="I16" s="6">
        <v>1762.6999999999998</v>
      </c>
      <c r="J16" s="6">
        <v>1783.3</v>
      </c>
      <c r="K16" s="6">
        <v>1834.85</v>
      </c>
      <c r="L16" s="6">
        <v>1883.2999999999997</v>
      </c>
      <c r="M16" s="6">
        <v>1921.7333333333333</v>
      </c>
      <c r="N16" s="6">
        <v>2055.6999999999998</v>
      </c>
      <c r="O16" s="6">
        <v>2167.8999999999996</v>
      </c>
      <c r="P16" s="6">
        <f>IF(P13-P14&lt;0,0,P13-P14)</f>
        <v>2279.1833333333334</v>
      </c>
    </row>
    <row r="17" spans="1:16" ht="11.25" x14ac:dyDescent="0.2">
      <c r="A17" s="2" t="s">
        <v>6</v>
      </c>
      <c r="B17" s="7">
        <v>0.87314021085821258</v>
      </c>
      <c r="C17" s="7">
        <v>0.90780824114157443</v>
      </c>
      <c r="D17" s="7">
        <v>0.91707528122295934</v>
      </c>
      <c r="E17" s="7">
        <v>0.9249361335058558</v>
      </c>
      <c r="F17" s="7">
        <v>0.90265885534024337</v>
      </c>
      <c r="G17" s="7">
        <v>0.89512770334688141</v>
      </c>
      <c r="H17" s="7">
        <v>0.90101658640984483</v>
      </c>
      <c r="I17" s="7">
        <v>0.89581745184733441</v>
      </c>
      <c r="J17" s="7">
        <v>0.90052012321365449</v>
      </c>
      <c r="K17" s="7">
        <v>0.90605402202360374</v>
      </c>
      <c r="L17" s="7">
        <v>0.91231894588964779</v>
      </c>
      <c r="M17" s="7">
        <v>0.90099551471392625</v>
      </c>
      <c r="N17" s="7">
        <v>0.88829833203698905</v>
      </c>
      <c r="O17" s="7">
        <v>0.90238927738927732</v>
      </c>
      <c r="P17" s="7">
        <f>P16/P13</f>
        <v>0.90872905120742131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138789</v>
      </c>
      <c r="C20" s="6">
        <v>144392</v>
      </c>
      <c r="D20" s="6">
        <v>153691</v>
      </c>
      <c r="E20" s="6">
        <v>153580</v>
      </c>
      <c r="F20" s="6">
        <v>150392</v>
      </c>
      <c r="G20" s="6">
        <v>137486</v>
      </c>
      <c r="H20" s="6">
        <v>128942</v>
      </c>
      <c r="I20" s="6">
        <v>142117</v>
      </c>
      <c r="J20" s="6">
        <v>147437</v>
      </c>
      <c r="K20" s="6">
        <v>157330</v>
      </c>
      <c r="L20" s="6">
        <v>162646</v>
      </c>
      <c r="M20" s="6">
        <v>175788</v>
      </c>
      <c r="N20" s="6">
        <v>192379</v>
      </c>
      <c r="O20" s="6">
        <v>208490</v>
      </c>
      <c r="P20" s="6">
        <v>222838</v>
      </c>
    </row>
    <row r="21" spans="1:16" ht="11.25" x14ac:dyDescent="0.2">
      <c r="A21" s="2" t="s">
        <v>8</v>
      </c>
      <c r="B21" s="6">
        <v>92988.63</v>
      </c>
      <c r="C21" s="6">
        <v>96742.64</v>
      </c>
      <c r="D21" s="6">
        <v>102972.97</v>
      </c>
      <c r="E21" s="6">
        <v>102898.6</v>
      </c>
      <c r="F21" s="6">
        <v>96250.880000000005</v>
      </c>
      <c r="G21" s="6">
        <v>87991.040000000008</v>
      </c>
      <c r="H21" s="6">
        <v>82522.880000000005</v>
      </c>
      <c r="I21" s="6">
        <v>90954.880000000005</v>
      </c>
      <c r="J21" s="6">
        <v>94359.680000000008</v>
      </c>
      <c r="K21" s="6">
        <v>100691.2</v>
      </c>
      <c r="L21" s="6">
        <v>104093.44</v>
      </c>
      <c r="M21" s="6">
        <v>112504.32000000001</v>
      </c>
      <c r="N21" s="6">
        <v>123122.56</v>
      </c>
      <c r="O21" s="6">
        <v>133433.60000000001</v>
      </c>
      <c r="P21" s="6">
        <f>P20*0.64</f>
        <v>142616.32000000001</v>
      </c>
    </row>
    <row r="22" spans="1:16" ht="11.25" x14ac:dyDescent="0.2">
      <c r="A22" s="2" t="s">
        <v>3</v>
      </c>
      <c r="B22" s="6">
        <v>12217</v>
      </c>
      <c r="C22" s="6">
        <v>9418</v>
      </c>
      <c r="D22" s="6">
        <v>8178</v>
      </c>
      <c r="E22" s="6">
        <v>7674</v>
      </c>
      <c r="F22" s="6">
        <v>10178</v>
      </c>
      <c r="G22" s="6">
        <v>11547</v>
      </c>
      <c r="H22" s="6">
        <v>8188</v>
      </c>
      <c r="I22" s="6">
        <v>10496</v>
      </c>
      <c r="J22" s="6">
        <v>8856</v>
      </c>
      <c r="K22" s="6">
        <v>9811.5263699999996</v>
      </c>
      <c r="L22" s="6">
        <v>8832.9719299999997</v>
      </c>
      <c r="M22" s="6">
        <v>9578.8343100000002</v>
      </c>
      <c r="N22" s="6">
        <v>11041.625830000001</v>
      </c>
      <c r="O22" s="6">
        <v>11321.173989999999</v>
      </c>
      <c r="P22" s="6">
        <f>Data!$D$30</f>
        <v>11067.875689999999</v>
      </c>
    </row>
    <row r="23" spans="1:16" ht="11.25" x14ac:dyDescent="0.2">
      <c r="A23" s="2" t="s">
        <v>4</v>
      </c>
      <c r="B23" s="7">
        <v>0.13138165386456385</v>
      </c>
      <c r="C23" s="7">
        <v>9.7351074975832785E-2</v>
      </c>
      <c r="D23" s="7">
        <v>7.9418899930729397E-2</v>
      </c>
      <c r="E23" s="7">
        <v>7.45782741456152E-2</v>
      </c>
      <c r="F23" s="7">
        <v>0.10574448773870949</v>
      </c>
      <c r="G23" s="7">
        <v>0.13122927061664461</v>
      </c>
      <c r="H23" s="7">
        <v>9.9220967566812979E-2</v>
      </c>
      <c r="I23" s="7">
        <v>0.11539787639761605</v>
      </c>
      <c r="J23" s="7">
        <v>9.3853645964038876E-2</v>
      </c>
      <c r="K23" s="7">
        <v>9.7441746349234096E-2</v>
      </c>
      <c r="L23" s="7">
        <v>8.4856182387670148E-2</v>
      </c>
      <c r="M23" s="7">
        <v>8.5141924416769058E-2</v>
      </c>
      <c r="N23" s="7">
        <v>8.967995654086465E-2</v>
      </c>
      <c r="O23" s="7">
        <v>8.4845001483884117E-2</v>
      </c>
      <c r="P23" s="7">
        <f>IF(P22/P21&gt;1,1,P22/P21)</f>
        <v>7.7605954844438552E-2</v>
      </c>
    </row>
    <row r="24" spans="1:16" ht="11.25" x14ac:dyDescent="0.2">
      <c r="A24" s="2" t="s">
        <v>5</v>
      </c>
      <c r="B24" s="6">
        <v>80771.63</v>
      </c>
      <c r="C24" s="6">
        <v>87324.64</v>
      </c>
      <c r="D24" s="6">
        <v>94794.97</v>
      </c>
      <c r="E24" s="6">
        <v>95224.6</v>
      </c>
      <c r="F24" s="6">
        <v>86072.88</v>
      </c>
      <c r="G24" s="6">
        <v>76444.040000000008</v>
      </c>
      <c r="H24" s="6">
        <v>74334.880000000005</v>
      </c>
      <c r="I24" s="6">
        <v>80458.880000000005</v>
      </c>
      <c r="J24" s="6">
        <v>85503.680000000008</v>
      </c>
      <c r="K24" s="6">
        <v>90879.673630000005</v>
      </c>
      <c r="L24" s="6">
        <v>95260.468070000003</v>
      </c>
      <c r="M24" s="6">
        <v>102925.48569</v>
      </c>
      <c r="N24" s="6">
        <v>112080.93416999999</v>
      </c>
      <c r="O24" s="6">
        <v>122112.42601000001</v>
      </c>
      <c r="P24" s="6">
        <f>IF(P21-P22&lt;0,0,P21-P22)</f>
        <v>131548.44431000002</v>
      </c>
    </row>
    <row r="25" spans="1:16" ht="11.25" x14ac:dyDescent="0.2">
      <c r="A25" s="2" t="s">
        <v>6</v>
      </c>
      <c r="B25" s="7">
        <v>0.86861834613543609</v>
      </c>
      <c r="C25" s="7">
        <v>0.90264892502416716</v>
      </c>
      <c r="D25" s="7">
        <v>0.92058110006927063</v>
      </c>
      <c r="E25" s="7">
        <v>0.92542172585438476</v>
      </c>
      <c r="F25" s="7">
        <v>0.89425551226129052</v>
      </c>
      <c r="G25" s="7">
        <v>0.86877072938335542</v>
      </c>
      <c r="H25" s="7">
        <v>0.90077903243318702</v>
      </c>
      <c r="I25" s="7">
        <v>0.88460212360238399</v>
      </c>
      <c r="J25" s="7">
        <v>0.90614635403596111</v>
      </c>
      <c r="K25" s="7">
        <v>0.90255825365076603</v>
      </c>
      <c r="L25" s="7">
        <v>0.91514381761232988</v>
      </c>
      <c r="M25" s="7">
        <v>0.91485807558323085</v>
      </c>
      <c r="N25" s="7">
        <v>0.91032004345913531</v>
      </c>
      <c r="O25" s="7">
        <v>0.91515499851611593</v>
      </c>
      <c r="P25" s="7">
        <f>P24/P21</f>
        <v>0.92239404515556156</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outlinePr summaryBelow="0" summaryRight="0"/>
    <pageSetUpPr autoPageBreaks="0"/>
  </sheetPr>
  <dimension ref="A1:P25"/>
  <sheetViews>
    <sheetView showOutlineSymbols="0" workbookViewId="0">
      <selection activeCell="O5" sqref="O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14</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9826</v>
      </c>
      <c r="C5" s="6">
        <v>9815</v>
      </c>
      <c r="D5" s="6">
        <v>9864</v>
      </c>
      <c r="E5" s="6">
        <v>9809</v>
      </c>
      <c r="F5" s="6">
        <v>9715</v>
      </c>
      <c r="G5" s="6">
        <v>9401</v>
      </c>
      <c r="H5" s="6">
        <v>9056</v>
      </c>
      <c r="I5" s="6">
        <v>8925</v>
      </c>
      <c r="J5" s="6">
        <v>8826</v>
      </c>
      <c r="K5" s="6">
        <v>8747</v>
      </c>
      <c r="L5" s="6">
        <v>8611</v>
      </c>
      <c r="M5" s="6">
        <v>8445</v>
      </c>
      <c r="N5" s="6">
        <v>8292</v>
      </c>
      <c r="O5" s="6">
        <v>7808</v>
      </c>
      <c r="P5" s="6">
        <f>SUM(Illi!P5,Indi!P5,Mich!P5,Wisc!P5)</f>
        <v>7894</v>
      </c>
    </row>
    <row r="6" spans="1:16" ht="11.25" x14ac:dyDescent="0.2">
      <c r="A6" s="2" t="s">
        <v>3</v>
      </c>
      <c r="B6" s="6">
        <v>5927</v>
      </c>
      <c r="C6" s="6">
        <v>5581</v>
      </c>
      <c r="D6" s="6">
        <v>5439</v>
      </c>
      <c r="E6" s="6">
        <v>5508</v>
      </c>
      <c r="F6" s="6">
        <v>5332</v>
      </c>
      <c r="G6" s="6">
        <v>4833</v>
      </c>
      <c r="H6" s="6">
        <v>4573</v>
      </c>
      <c r="I6" s="6">
        <v>4518</v>
      </c>
      <c r="J6" s="6">
        <v>4407</v>
      </c>
      <c r="K6" s="6">
        <v>4356</v>
      </c>
      <c r="L6" s="6">
        <v>4325</v>
      </c>
      <c r="M6" s="6">
        <v>4296</v>
      </c>
      <c r="N6" s="6">
        <v>4242</v>
      </c>
      <c r="O6" s="6">
        <v>4171</v>
      </c>
      <c r="P6" s="6">
        <f>Data!$G$5</f>
        <v>4174</v>
      </c>
    </row>
    <row r="7" spans="1:16" ht="11.25" x14ac:dyDescent="0.2">
      <c r="A7" s="2" t="s">
        <v>4</v>
      </c>
      <c r="B7" s="7">
        <v>0.60319560350091594</v>
      </c>
      <c r="C7" s="7">
        <v>0.56861946001018848</v>
      </c>
      <c r="D7" s="7">
        <v>0.55139902676399022</v>
      </c>
      <c r="E7" s="7">
        <v>0.56152512998266901</v>
      </c>
      <c r="F7" s="7">
        <v>0.54884199691199176</v>
      </c>
      <c r="G7" s="7">
        <v>0.51409424529305392</v>
      </c>
      <c r="H7" s="7">
        <v>0.50496908127208484</v>
      </c>
      <c r="I7" s="7">
        <v>0.50621848739495801</v>
      </c>
      <c r="J7" s="7">
        <v>0.49932019034670294</v>
      </c>
      <c r="K7" s="7">
        <v>0.49799931405053161</v>
      </c>
      <c r="L7" s="7">
        <v>0.50226454534897225</v>
      </c>
      <c r="M7" s="7">
        <v>0.50870337477797511</v>
      </c>
      <c r="N7" s="7">
        <v>0.51157742402315487</v>
      </c>
      <c r="O7" s="7">
        <v>0.53419569672131151</v>
      </c>
      <c r="P7" s="7">
        <f>P6/P5</f>
        <v>0.52875601722827459</v>
      </c>
    </row>
    <row r="8" spans="1:16" ht="11.25" x14ac:dyDescent="0.2">
      <c r="A8" s="2" t="s">
        <v>5</v>
      </c>
      <c r="B8" s="6">
        <v>3899</v>
      </c>
      <c r="C8" s="6">
        <v>4234</v>
      </c>
      <c r="D8" s="6">
        <v>4425</v>
      </c>
      <c r="E8" s="6">
        <v>4301</v>
      </c>
      <c r="F8" s="6">
        <v>4383</v>
      </c>
      <c r="G8" s="6">
        <v>4568</v>
      </c>
      <c r="H8" s="6">
        <v>4483</v>
      </c>
      <c r="I8" s="6">
        <v>4407</v>
      </c>
      <c r="J8" s="6">
        <v>4419</v>
      </c>
      <c r="K8" s="6">
        <v>4391</v>
      </c>
      <c r="L8" s="6">
        <v>4286</v>
      </c>
      <c r="M8" s="6">
        <v>4149</v>
      </c>
      <c r="N8" s="6">
        <v>4050</v>
      </c>
      <c r="O8" s="6">
        <v>3637</v>
      </c>
      <c r="P8" s="6">
        <f>P5-P6</f>
        <v>3720</v>
      </c>
    </row>
    <row r="9" spans="1:16" ht="11.25" x14ac:dyDescent="0.2">
      <c r="A9" s="2" t="s">
        <v>6</v>
      </c>
      <c r="B9" s="7">
        <v>0.39680439649908406</v>
      </c>
      <c r="C9" s="7">
        <v>0.43138053998981152</v>
      </c>
      <c r="D9" s="7">
        <v>0.44860097323600973</v>
      </c>
      <c r="E9" s="7">
        <v>0.43847487001733104</v>
      </c>
      <c r="F9" s="7">
        <v>0.45115800308800824</v>
      </c>
      <c r="G9" s="7">
        <v>0.48590575470694608</v>
      </c>
      <c r="H9" s="7">
        <v>0.49503091872791521</v>
      </c>
      <c r="I9" s="7">
        <v>0.49378151260504199</v>
      </c>
      <c r="J9" s="7">
        <v>0.50067980965329706</v>
      </c>
      <c r="K9" s="7">
        <v>0.50200068594946834</v>
      </c>
      <c r="L9" s="7">
        <v>0.49773545465102775</v>
      </c>
      <c r="M9" s="7">
        <v>0.49129662522202489</v>
      </c>
      <c r="N9" s="7">
        <v>0.48842257597684513</v>
      </c>
      <c r="O9" s="7">
        <v>0.46580430327868855</v>
      </c>
      <c r="P9" s="7">
        <f>P8/P5</f>
        <v>0.47124398277172536</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90742</v>
      </c>
      <c r="C12" s="6">
        <v>90119</v>
      </c>
      <c r="D12" s="6">
        <v>90573</v>
      </c>
      <c r="E12" s="6">
        <v>91148</v>
      </c>
      <c r="F12" s="6">
        <v>87501</v>
      </c>
      <c r="G12" s="6">
        <v>73698</v>
      </c>
      <c r="H12" s="6">
        <v>67378</v>
      </c>
      <c r="I12" s="6">
        <v>69341</v>
      </c>
      <c r="J12" s="6">
        <v>71146</v>
      </c>
      <c r="K12" s="6">
        <v>72246</v>
      </c>
      <c r="L12" s="6">
        <v>73503</v>
      </c>
      <c r="M12" s="6">
        <v>76650</v>
      </c>
      <c r="N12" s="6">
        <v>79751</v>
      </c>
      <c r="O12" s="6">
        <v>83849</v>
      </c>
      <c r="P12" s="6">
        <f>SUM(Illi!P12,Indi!P12,Mich!P12,Wisc!P12)</f>
        <v>85402</v>
      </c>
    </row>
    <row r="13" spans="1:16" ht="11.25" x14ac:dyDescent="0.2">
      <c r="A13" s="2" t="s">
        <v>8</v>
      </c>
      <c r="B13" s="6">
        <v>65334.239999999998</v>
      </c>
      <c r="C13" s="6">
        <v>64885.68</v>
      </c>
      <c r="D13" s="6">
        <v>65212.56</v>
      </c>
      <c r="E13" s="6">
        <v>65626.559999999998</v>
      </c>
      <c r="F13" s="6">
        <v>61250.7</v>
      </c>
      <c r="G13" s="6">
        <v>51588.6</v>
      </c>
      <c r="H13" s="6">
        <v>47164.6</v>
      </c>
      <c r="I13" s="6">
        <v>48538.7</v>
      </c>
      <c r="J13" s="6">
        <v>49802.2</v>
      </c>
      <c r="K13" s="6">
        <v>50572.2</v>
      </c>
      <c r="L13" s="6">
        <v>51452.1</v>
      </c>
      <c r="M13" s="6">
        <v>53655</v>
      </c>
      <c r="N13" s="6">
        <v>55825.7</v>
      </c>
      <c r="O13" s="6">
        <v>58694.299999999996</v>
      </c>
      <c r="P13" s="6">
        <f>P12*0.7</f>
        <v>59781.399999999994</v>
      </c>
    </row>
    <row r="14" spans="1:16" ht="11.25" x14ac:dyDescent="0.2">
      <c r="A14" s="2" t="s">
        <v>3</v>
      </c>
      <c r="B14" s="6">
        <v>43083</v>
      </c>
      <c r="C14" s="6">
        <v>43124</v>
      </c>
      <c r="D14" s="6">
        <v>43310</v>
      </c>
      <c r="E14" s="6">
        <v>45240</v>
      </c>
      <c r="F14" s="6">
        <v>43014</v>
      </c>
      <c r="G14" s="6">
        <v>34645</v>
      </c>
      <c r="H14" s="6">
        <v>32260</v>
      </c>
      <c r="I14" s="6">
        <v>33818</v>
      </c>
      <c r="J14" s="6">
        <v>33655</v>
      </c>
      <c r="K14" s="6">
        <v>34711.666666666664</v>
      </c>
      <c r="L14" s="6">
        <v>34930.75</v>
      </c>
      <c r="M14" s="6">
        <v>45737.833333333336</v>
      </c>
      <c r="N14" s="6">
        <v>50042.249999999985</v>
      </c>
      <c r="O14" s="6">
        <v>52277.75</v>
      </c>
      <c r="P14" s="6">
        <f>Data!$H$5</f>
        <v>51927.499999999993</v>
      </c>
    </row>
    <row r="15" spans="1:16" ht="11.25" x14ac:dyDescent="0.2">
      <c r="A15" s="2" t="s">
        <v>4</v>
      </c>
      <c r="B15" s="7">
        <v>0.65942452227193582</v>
      </c>
      <c r="C15" s="7">
        <v>0.66461505836110524</v>
      </c>
      <c r="D15" s="7">
        <v>0.664135865851609</v>
      </c>
      <c r="E15" s="7">
        <v>0.68935504161729644</v>
      </c>
      <c r="F15" s="7">
        <v>0.702261361910966</v>
      </c>
      <c r="G15" s="7">
        <v>0.67156309727342867</v>
      </c>
      <c r="H15" s="7">
        <v>0.68398756694639629</v>
      </c>
      <c r="I15" s="7">
        <v>0.69672240912921035</v>
      </c>
      <c r="J15" s="7">
        <v>0.6757733594098253</v>
      </c>
      <c r="K15" s="7">
        <v>0.68637841870962046</v>
      </c>
      <c r="L15" s="7">
        <v>0.67889843174525433</v>
      </c>
      <c r="M15" s="7">
        <v>0.85244307768769612</v>
      </c>
      <c r="N15" s="7">
        <v>0.89640165730120691</v>
      </c>
      <c r="O15" s="7">
        <v>0.89067848155613072</v>
      </c>
      <c r="P15" s="7">
        <f>P14/P13</f>
        <v>0.86862301652353402</v>
      </c>
    </row>
    <row r="16" spans="1:16" ht="11.25" x14ac:dyDescent="0.2">
      <c r="A16" s="2" t="s">
        <v>5</v>
      </c>
      <c r="B16" s="6">
        <v>22251.239999999998</v>
      </c>
      <c r="C16" s="6">
        <v>21761.68</v>
      </c>
      <c r="D16" s="6">
        <v>21902.559999999998</v>
      </c>
      <c r="E16" s="6">
        <v>20386.559999999998</v>
      </c>
      <c r="F16" s="6">
        <v>18236.699999999997</v>
      </c>
      <c r="G16" s="6">
        <v>16943.599999999999</v>
      </c>
      <c r="H16" s="6">
        <v>14904.599999999999</v>
      </c>
      <c r="I16" s="6">
        <v>14720.699999999997</v>
      </c>
      <c r="J16" s="6">
        <v>16147.199999999997</v>
      </c>
      <c r="K16" s="6">
        <v>15860.533333333333</v>
      </c>
      <c r="L16" s="6">
        <v>16521.349999999999</v>
      </c>
      <c r="M16" s="6">
        <v>7917.1666666666642</v>
      </c>
      <c r="N16" s="6">
        <v>5783.4500000000116</v>
      </c>
      <c r="O16" s="6">
        <v>6416.5499999999956</v>
      </c>
      <c r="P16" s="6">
        <f>P13-P14</f>
        <v>7853.9000000000015</v>
      </c>
    </row>
    <row r="17" spans="1:16" ht="11.25" x14ac:dyDescent="0.2">
      <c r="A17" s="2" t="s">
        <v>6</v>
      </c>
      <c r="B17" s="7">
        <v>0.34057547772806418</v>
      </c>
      <c r="C17" s="7">
        <v>0.33538494163889476</v>
      </c>
      <c r="D17" s="7">
        <v>0.335864134148391</v>
      </c>
      <c r="E17" s="7">
        <v>0.31064495838270356</v>
      </c>
      <c r="F17" s="7">
        <v>0.29773863808903406</v>
      </c>
      <c r="G17" s="7">
        <v>0.32843690272657133</v>
      </c>
      <c r="H17" s="7">
        <v>0.31601243305360371</v>
      </c>
      <c r="I17" s="7">
        <v>0.30327759087078965</v>
      </c>
      <c r="J17" s="7">
        <v>0.3242266405901747</v>
      </c>
      <c r="K17" s="7">
        <v>0.31362158129037959</v>
      </c>
      <c r="L17" s="7">
        <v>0.32110156825474567</v>
      </c>
      <c r="M17" s="7">
        <v>0.14755692231230388</v>
      </c>
      <c r="N17" s="7">
        <v>0.10359834269879306</v>
      </c>
      <c r="O17" s="7">
        <v>0.10932151844386927</v>
      </c>
      <c r="P17" s="7">
        <f>P16/P13</f>
        <v>0.13137698347646595</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4445818</v>
      </c>
      <c r="C20" s="6">
        <v>4537048</v>
      </c>
      <c r="D20" s="6">
        <v>4686149</v>
      </c>
      <c r="E20" s="6">
        <v>4986394</v>
      </c>
      <c r="F20" s="6">
        <v>5036922</v>
      </c>
      <c r="G20" s="6">
        <v>4115138</v>
      </c>
      <c r="H20" s="6">
        <v>3811320</v>
      </c>
      <c r="I20" s="6">
        <v>4046728</v>
      </c>
      <c r="J20" s="6">
        <v>4324410</v>
      </c>
      <c r="K20" s="6">
        <v>4397897</v>
      </c>
      <c r="L20" s="6">
        <v>4565046</v>
      </c>
      <c r="M20" s="6">
        <v>4935456</v>
      </c>
      <c r="N20" s="6">
        <v>5213899</v>
      </c>
      <c r="O20" s="6">
        <v>5665692</v>
      </c>
      <c r="P20" s="6">
        <f>SUM(Illi!P20,Indi!P20,Mich!P20,Wisc!P20)</f>
        <v>5863627</v>
      </c>
    </row>
    <row r="21" spans="1:16" ht="11.25" x14ac:dyDescent="0.2">
      <c r="A21" s="2" t="s">
        <v>8</v>
      </c>
      <c r="B21" s="6">
        <v>2978698.06</v>
      </c>
      <c r="C21" s="6">
        <v>3039822.16</v>
      </c>
      <c r="D21" s="6">
        <v>3139719.83</v>
      </c>
      <c r="E21" s="6">
        <v>3340883.98</v>
      </c>
      <c r="F21" s="6">
        <v>3223630.08</v>
      </c>
      <c r="G21" s="6">
        <v>2633688.3199999998</v>
      </c>
      <c r="H21" s="6">
        <v>2439244.8000000003</v>
      </c>
      <c r="I21" s="6">
        <v>2589905.9199999999</v>
      </c>
      <c r="J21" s="6">
        <v>2767622.4</v>
      </c>
      <c r="K21" s="6">
        <v>2814654.08</v>
      </c>
      <c r="L21" s="6">
        <v>2921629.44</v>
      </c>
      <c r="M21" s="6">
        <v>3158691.8399999999</v>
      </c>
      <c r="N21" s="6">
        <v>3336895.36</v>
      </c>
      <c r="O21" s="6">
        <v>3626042.88</v>
      </c>
      <c r="P21" s="6">
        <f>P20*0.64</f>
        <v>3752721.2800000003</v>
      </c>
    </row>
    <row r="22" spans="1:16" ht="11.25" x14ac:dyDescent="0.2">
      <c r="A22" s="2" t="s">
        <v>3</v>
      </c>
      <c r="B22" s="6">
        <v>2206492</v>
      </c>
      <c r="C22" s="6">
        <v>2255972</v>
      </c>
      <c r="D22" s="6">
        <v>2281413</v>
      </c>
      <c r="E22" s="6">
        <v>2481135</v>
      </c>
      <c r="F22" s="6">
        <v>2475277</v>
      </c>
      <c r="G22" s="6">
        <v>1947219</v>
      </c>
      <c r="H22" s="6">
        <v>1828116</v>
      </c>
      <c r="I22" s="6">
        <v>1987574</v>
      </c>
      <c r="J22" s="6">
        <v>2007547</v>
      </c>
      <c r="K22" s="6">
        <v>2061387.1973199998</v>
      </c>
      <c r="L22" s="6">
        <v>2086874.5541799993</v>
      </c>
      <c r="M22" s="6">
        <v>2304986.2340999991</v>
      </c>
      <c r="N22" s="6">
        <v>2475132.5301300003</v>
      </c>
      <c r="O22" s="6">
        <v>2683552.0108899996</v>
      </c>
      <c r="P22" s="6">
        <f>Data!$I$5</f>
        <v>2721622.2594400002</v>
      </c>
    </row>
    <row r="23" spans="1:16" ht="11.25" x14ac:dyDescent="0.2">
      <c r="A23" s="2" t="s">
        <v>4</v>
      </c>
      <c r="B23" s="7">
        <v>0.74075718839391191</v>
      </c>
      <c r="C23" s="7">
        <v>0.74213946779044471</v>
      </c>
      <c r="D23" s="7">
        <v>0.72662948400717653</v>
      </c>
      <c r="E23" s="7">
        <v>0.74265823502197759</v>
      </c>
      <c r="F23" s="7">
        <v>0.76785392199839508</v>
      </c>
      <c r="G23" s="7">
        <v>0.73935058496215689</v>
      </c>
      <c r="H23" s="7">
        <v>0.74945983281382822</v>
      </c>
      <c r="I23" s="7">
        <v>0.76743096521436582</v>
      </c>
      <c r="J23" s="7">
        <v>0.72536882198958941</v>
      </c>
      <c r="K23" s="7">
        <v>0.73237674638867156</v>
      </c>
      <c r="L23" s="7">
        <v>0.71428447619284641</v>
      </c>
      <c r="M23" s="7">
        <v>0.72972811241377666</v>
      </c>
      <c r="N23" s="7">
        <v>0.74174712213031468</v>
      </c>
      <c r="O23" s="7">
        <v>0.74007729629772045</v>
      </c>
      <c r="P23" s="7">
        <f>P22/P21</f>
        <v>0.72523964781098793</v>
      </c>
    </row>
    <row r="24" spans="1:16" ht="11.25" x14ac:dyDescent="0.2">
      <c r="A24" s="2" t="s">
        <v>5</v>
      </c>
      <c r="B24" s="6">
        <v>772206.06</v>
      </c>
      <c r="C24" s="6">
        <v>783850.16000000015</v>
      </c>
      <c r="D24" s="6">
        <v>858306.83000000007</v>
      </c>
      <c r="E24" s="6">
        <v>859748.98</v>
      </c>
      <c r="F24" s="6">
        <v>748353.08000000007</v>
      </c>
      <c r="G24" s="6">
        <v>686469.31999999983</v>
      </c>
      <c r="H24" s="6">
        <v>611128.80000000028</v>
      </c>
      <c r="I24" s="6">
        <v>602331.91999999993</v>
      </c>
      <c r="J24" s="6">
        <v>760075.39999999991</v>
      </c>
      <c r="K24" s="6">
        <v>753266.88268000027</v>
      </c>
      <c r="L24" s="6">
        <v>834754.88582000067</v>
      </c>
      <c r="M24" s="6">
        <v>853705.60590000078</v>
      </c>
      <c r="N24" s="6">
        <v>861762.82986999955</v>
      </c>
      <c r="O24" s="6">
        <v>942490.86911000032</v>
      </c>
      <c r="P24" s="6">
        <f>P21-P22</f>
        <v>1031099.0205600001</v>
      </c>
    </row>
    <row r="25" spans="1:16" ht="11.25" x14ac:dyDescent="0.2">
      <c r="A25" s="2" t="s">
        <v>6</v>
      </c>
      <c r="B25" s="7">
        <v>0.25924281160608809</v>
      </c>
      <c r="C25" s="7">
        <v>0.25786053220955535</v>
      </c>
      <c r="D25" s="7">
        <v>0.27337051599282347</v>
      </c>
      <c r="E25" s="7">
        <v>0.25734176497802236</v>
      </c>
      <c r="F25" s="7">
        <v>0.23214607800160497</v>
      </c>
      <c r="G25" s="7">
        <v>0.26064941503784317</v>
      </c>
      <c r="H25" s="7">
        <v>0.25054016718617178</v>
      </c>
      <c r="I25" s="7">
        <v>0.2325690347856342</v>
      </c>
      <c r="J25" s="7">
        <v>0.27463117801041065</v>
      </c>
      <c r="K25" s="7">
        <v>0.26762325361132844</v>
      </c>
      <c r="L25" s="7">
        <v>0.28571552380715354</v>
      </c>
      <c r="M25" s="7">
        <v>0.27027188758622328</v>
      </c>
      <c r="N25" s="7">
        <v>0.25825287786968532</v>
      </c>
      <c r="O25" s="7">
        <v>0.25992270370227955</v>
      </c>
      <c r="P25" s="7">
        <f>P24/P21</f>
        <v>0.27476035218901201</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60</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3202</v>
      </c>
      <c r="C5" s="6">
        <v>3158</v>
      </c>
      <c r="D5" s="6">
        <v>3201</v>
      </c>
      <c r="E5" s="6">
        <v>3189</v>
      </c>
      <c r="F5" s="6">
        <v>3172</v>
      </c>
      <c r="G5" s="6">
        <v>3092</v>
      </c>
      <c r="H5" s="6">
        <v>2994</v>
      </c>
      <c r="I5" s="6">
        <v>2875</v>
      </c>
      <c r="J5" s="6">
        <v>2838</v>
      </c>
      <c r="K5" s="6">
        <v>2830</v>
      </c>
      <c r="L5" s="6">
        <v>2820</v>
      </c>
      <c r="M5" s="6">
        <v>2818</v>
      </c>
      <c r="N5" s="6">
        <v>2895</v>
      </c>
      <c r="O5" s="6">
        <v>2853</v>
      </c>
      <c r="P5" s="6">
        <v>2850</v>
      </c>
    </row>
    <row r="6" spans="1:16" ht="11.25" x14ac:dyDescent="0.2">
      <c r="A6" s="2" t="s">
        <v>3</v>
      </c>
      <c r="B6" s="6">
        <v>1380</v>
      </c>
      <c r="C6" s="6">
        <v>1350</v>
      </c>
      <c r="D6" s="6">
        <v>1371</v>
      </c>
      <c r="E6" s="6">
        <v>1377</v>
      </c>
      <c r="F6" s="6">
        <v>1367</v>
      </c>
      <c r="G6" s="6">
        <v>1293</v>
      </c>
      <c r="H6" s="6">
        <v>1211</v>
      </c>
      <c r="I6" s="6">
        <v>906</v>
      </c>
      <c r="J6" s="6">
        <v>1171</v>
      </c>
      <c r="K6" s="6">
        <v>1168</v>
      </c>
      <c r="L6" s="6">
        <v>1137</v>
      </c>
      <c r="M6" s="6">
        <v>1142</v>
      </c>
      <c r="N6" s="6">
        <v>1121</v>
      </c>
      <c r="O6" s="6">
        <v>1085</v>
      </c>
      <c r="P6" s="6">
        <f>Data!$B$31</f>
        <v>1095</v>
      </c>
    </row>
    <row r="7" spans="1:16" ht="11.25" x14ac:dyDescent="0.2">
      <c r="A7" s="2" t="s">
        <v>4</v>
      </c>
      <c r="B7" s="7">
        <v>0.43098063710181139</v>
      </c>
      <c r="C7" s="7">
        <v>0.42748575047498416</v>
      </c>
      <c r="D7" s="7">
        <v>0.42830365510777885</v>
      </c>
      <c r="E7" s="7">
        <v>0.43179680150517402</v>
      </c>
      <c r="F7" s="7">
        <v>0.43095838587641866</v>
      </c>
      <c r="G7" s="7">
        <v>0.4181759379042691</v>
      </c>
      <c r="H7" s="7">
        <v>0.40447561790247161</v>
      </c>
      <c r="I7" s="7">
        <v>0.31513043478260871</v>
      </c>
      <c r="J7" s="7">
        <v>0.41261451726568005</v>
      </c>
      <c r="K7" s="7">
        <v>0.41272084805653708</v>
      </c>
      <c r="L7" s="7">
        <v>0.40319148936170213</v>
      </c>
      <c r="M7" s="7">
        <v>0.40525195173882184</v>
      </c>
      <c r="N7" s="7">
        <v>0.38721934369602762</v>
      </c>
      <c r="O7" s="7">
        <v>0.38030143708377145</v>
      </c>
      <c r="P7" s="7">
        <f>IF(P6/P5&gt;1,1,P6/P5)</f>
        <v>0.38421052631578945</v>
      </c>
    </row>
    <row r="8" spans="1:16" ht="11.25" x14ac:dyDescent="0.2">
      <c r="A8" s="2" t="s">
        <v>5</v>
      </c>
      <c r="B8" s="6">
        <v>1822</v>
      </c>
      <c r="C8" s="6">
        <v>1808</v>
      </c>
      <c r="D8" s="6">
        <v>1830</v>
      </c>
      <c r="E8" s="6">
        <v>1812</v>
      </c>
      <c r="F8" s="6">
        <v>1805</v>
      </c>
      <c r="G8" s="6">
        <v>1799</v>
      </c>
      <c r="H8" s="6">
        <v>1783</v>
      </c>
      <c r="I8" s="6">
        <v>1969</v>
      </c>
      <c r="J8" s="6">
        <v>1667</v>
      </c>
      <c r="K8" s="6">
        <v>1662</v>
      </c>
      <c r="L8" s="6">
        <v>1683</v>
      </c>
      <c r="M8" s="6">
        <v>1676</v>
      </c>
      <c r="N8" s="6">
        <v>1774</v>
      </c>
      <c r="O8" s="6">
        <v>1768</v>
      </c>
      <c r="P8" s="6">
        <f>IF(P5-P6&lt;0,0,P5-P6)</f>
        <v>1755</v>
      </c>
    </row>
    <row r="9" spans="1:16" ht="11.25" x14ac:dyDescent="0.2">
      <c r="A9" s="2" t="s">
        <v>6</v>
      </c>
      <c r="B9" s="7">
        <v>0.56901936289818866</v>
      </c>
      <c r="C9" s="7">
        <v>0.57251424952501584</v>
      </c>
      <c r="D9" s="7">
        <v>0.57169634489222121</v>
      </c>
      <c r="E9" s="7">
        <v>0.56820319849482592</v>
      </c>
      <c r="F9" s="7">
        <v>0.56904161412358134</v>
      </c>
      <c r="G9" s="7">
        <v>0.5818240620957309</v>
      </c>
      <c r="H9" s="7">
        <v>0.59552438209752834</v>
      </c>
      <c r="I9" s="7">
        <v>0.68486956521739129</v>
      </c>
      <c r="J9" s="7">
        <v>0.5873854827343199</v>
      </c>
      <c r="K9" s="7">
        <v>0.58727915194346292</v>
      </c>
      <c r="L9" s="7">
        <v>0.59680851063829787</v>
      </c>
      <c r="M9" s="7">
        <v>0.59474804826117811</v>
      </c>
      <c r="N9" s="7">
        <v>0.61278065630397238</v>
      </c>
      <c r="O9" s="7">
        <v>0.61969856291622849</v>
      </c>
      <c r="P9" s="7">
        <f>P8/P5</f>
        <v>0.61578947368421055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24666</v>
      </c>
      <c r="C12" s="6">
        <v>24149</v>
      </c>
      <c r="D12" s="6">
        <v>24150</v>
      </c>
      <c r="E12" s="6">
        <v>24464</v>
      </c>
      <c r="F12" s="6">
        <v>23519</v>
      </c>
      <c r="G12" s="6">
        <v>20248</v>
      </c>
      <c r="H12" s="6">
        <v>18829</v>
      </c>
      <c r="I12" s="6">
        <v>19518</v>
      </c>
      <c r="J12" s="6">
        <v>19639</v>
      </c>
      <c r="K12" s="6">
        <v>20076</v>
      </c>
      <c r="L12" s="6">
        <v>20191</v>
      </c>
      <c r="M12" s="6">
        <v>21024</v>
      </c>
      <c r="N12" s="6">
        <v>22006</v>
      </c>
      <c r="O12" s="6">
        <v>22304</v>
      </c>
      <c r="P12" s="6">
        <v>22358</v>
      </c>
    </row>
    <row r="13" spans="1:16" ht="11.25" x14ac:dyDescent="0.2">
      <c r="A13" s="2" t="s">
        <v>8</v>
      </c>
      <c r="B13" s="6">
        <v>17759.52</v>
      </c>
      <c r="C13" s="6">
        <v>17387.28</v>
      </c>
      <c r="D13" s="6">
        <v>17388</v>
      </c>
      <c r="E13" s="6">
        <v>17614.079999999998</v>
      </c>
      <c r="F13" s="6">
        <v>16463.3</v>
      </c>
      <c r="G13" s="6">
        <v>14173.599999999999</v>
      </c>
      <c r="H13" s="6">
        <v>13180.3</v>
      </c>
      <c r="I13" s="6">
        <v>13662.599999999999</v>
      </c>
      <c r="J13" s="6">
        <v>13747.3</v>
      </c>
      <c r="K13" s="6">
        <v>14053.199999999999</v>
      </c>
      <c r="L13" s="6">
        <v>14133.699999999999</v>
      </c>
      <c r="M13" s="6">
        <v>14716.8</v>
      </c>
      <c r="N13" s="6">
        <v>15404.199999999999</v>
      </c>
      <c r="O13" s="6">
        <v>15612.8</v>
      </c>
      <c r="P13" s="6">
        <f>P12*0.7</f>
        <v>15650.599999999999</v>
      </c>
    </row>
    <row r="14" spans="1:16" ht="11.25" x14ac:dyDescent="0.2">
      <c r="A14" s="2" t="s">
        <v>3</v>
      </c>
      <c r="B14" s="6">
        <v>11566</v>
      </c>
      <c r="C14" s="6">
        <v>10586</v>
      </c>
      <c r="D14" s="6">
        <v>10585</v>
      </c>
      <c r="E14" s="6">
        <v>10992</v>
      </c>
      <c r="F14" s="6">
        <v>11085</v>
      </c>
      <c r="G14" s="6">
        <v>9095</v>
      </c>
      <c r="H14" s="6">
        <v>8115</v>
      </c>
      <c r="I14" s="6">
        <v>9302</v>
      </c>
      <c r="J14" s="6">
        <v>8587</v>
      </c>
      <c r="K14" s="6">
        <v>8884.6666666666661</v>
      </c>
      <c r="L14" s="6">
        <v>8746.8333333333339</v>
      </c>
      <c r="M14" s="6">
        <v>9339.1666666666661</v>
      </c>
      <c r="N14" s="6">
        <v>9593.5833333333321</v>
      </c>
      <c r="O14" s="6">
        <v>9997.7499999999982</v>
      </c>
      <c r="P14" s="6">
        <f>Data!$C$31</f>
        <v>10027.416666666668</v>
      </c>
    </row>
    <row r="15" spans="1:16" ht="11.25" x14ac:dyDescent="0.2">
      <c r="A15" s="2" t="s">
        <v>4</v>
      </c>
      <c r="B15" s="7">
        <v>0.65125634026144852</v>
      </c>
      <c r="C15" s="7">
        <v>0.60883588462370197</v>
      </c>
      <c r="D15" s="7">
        <v>0.60875316310098915</v>
      </c>
      <c r="E15" s="7">
        <v>0.62404621757139744</v>
      </c>
      <c r="F15" s="7">
        <v>0.67331579938408459</v>
      </c>
      <c r="G15" s="7">
        <v>0.6416859513461648</v>
      </c>
      <c r="H15" s="7">
        <v>0.61569160034293613</v>
      </c>
      <c r="I15" s="7">
        <v>0.68083673678509227</v>
      </c>
      <c r="J15" s="7">
        <v>0.62463174587009818</v>
      </c>
      <c r="K15" s="7">
        <v>0.63221662444615223</v>
      </c>
      <c r="L15" s="7">
        <v>0.6188636615559503</v>
      </c>
      <c r="M15" s="7">
        <v>0.63459221207508876</v>
      </c>
      <c r="N15" s="7">
        <v>0.62279010486317576</v>
      </c>
      <c r="O15" s="7">
        <v>0.6403559899569583</v>
      </c>
      <c r="P15" s="7">
        <f>IF(P14/P13&gt;1,1,P14/P13)</f>
        <v>0.64070493570001585</v>
      </c>
    </row>
    <row r="16" spans="1:16" ht="11.25" x14ac:dyDescent="0.2">
      <c r="A16" s="2" t="s">
        <v>5</v>
      </c>
      <c r="B16" s="6">
        <v>6193.52</v>
      </c>
      <c r="C16" s="6">
        <v>6801.2799999999988</v>
      </c>
      <c r="D16" s="6">
        <v>6803</v>
      </c>
      <c r="E16" s="6">
        <v>6622.0799999999981</v>
      </c>
      <c r="F16" s="6">
        <v>5378.2999999999993</v>
      </c>
      <c r="G16" s="6">
        <v>5078.5999999999985</v>
      </c>
      <c r="H16" s="6">
        <v>5065.2999999999993</v>
      </c>
      <c r="I16" s="6">
        <v>4360.5999999999985</v>
      </c>
      <c r="J16" s="6">
        <v>5160.2999999999993</v>
      </c>
      <c r="K16" s="6">
        <v>5168.5333333333328</v>
      </c>
      <c r="L16" s="6">
        <v>5386.866666666665</v>
      </c>
      <c r="M16" s="6">
        <v>5377.6333333333332</v>
      </c>
      <c r="N16" s="6">
        <v>5810.6166666666668</v>
      </c>
      <c r="O16" s="6">
        <v>5615.0500000000011</v>
      </c>
      <c r="P16" s="6">
        <f>IF(P13-P14&lt;0,0,P13-P14)</f>
        <v>5623.1833333333307</v>
      </c>
    </row>
    <row r="17" spans="1:16" ht="11.25" x14ac:dyDescent="0.2">
      <c r="A17" s="2" t="s">
        <v>6</v>
      </c>
      <c r="B17" s="7">
        <v>0.34874365973855148</v>
      </c>
      <c r="C17" s="7">
        <v>0.39116411537629803</v>
      </c>
      <c r="D17" s="7">
        <v>0.3912468368990108</v>
      </c>
      <c r="E17" s="7">
        <v>0.3759537824286025</v>
      </c>
      <c r="F17" s="7">
        <v>0.32668420061591535</v>
      </c>
      <c r="G17" s="7">
        <v>0.35831404865383526</v>
      </c>
      <c r="H17" s="7">
        <v>0.38430839965706393</v>
      </c>
      <c r="I17" s="7">
        <v>0.31916326321490779</v>
      </c>
      <c r="J17" s="7">
        <v>0.37536825412990182</v>
      </c>
      <c r="K17" s="7">
        <v>0.36778337555384777</v>
      </c>
      <c r="L17" s="7">
        <v>0.3811363384440497</v>
      </c>
      <c r="M17" s="7">
        <v>0.36540778792491124</v>
      </c>
      <c r="N17" s="7">
        <v>0.37720989513682418</v>
      </c>
      <c r="O17" s="7">
        <v>0.3596440100430417</v>
      </c>
      <c r="P17" s="7">
        <f>P16/P13</f>
        <v>0.35929506429998409</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1390822</v>
      </c>
      <c r="C20" s="6">
        <v>1376152</v>
      </c>
      <c r="D20" s="6">
        <v>1433819</v>
      </c>
      <c r="E20" s="6">
        <v>1540177</v>
      </c>
      <c r="F20" s="6">
        <v>1545219</v>
      </c>
      <c r="G20" s="6">
        <v>1306527</v>
      </c>
      <c r="H20" s="6">
        <v>1231999</v>
      </c>
      <c r="I20" s="6">
        <v>1336139</v>
      </c>
      <c r="J20" s="6">
        <v>1347088</v>
      </c>
      <c r="K20" s="6">
        <v>1381306</v>
      </c>
      <c r="L20" s="6">
        <v>1382327</v>
      </c>
      <c r="M20" s="6">
        <v>1514667</v>
      </c>
      <c r="N20" s="6">
        <v>1611244</v>
      </c>
      <c r="O20" s="6">
        <v>1661252</v>
      </c>
      <c r="P20" s="6">
        <v>1695509</v>
      </c>
    </row>
    <row r="21" spans="1:16" ht="11.25" x14ac:dyDescent="0.2">
      <c r="A21" s="2" t="s">
        <v>8</v>
      </c>
      <c r="B21" s="6">
        <v>931850.74000000011</v>
      </c>
      <c r="C21" s="6">
        <v>922021.84000000008</v>
      </c>
      <c r="D21" s="6">
        <v>960658.7300000001</v>
      </c>
      <c r="E21" s="6">
        <v>1031918.5900000001</v>
      </c>
      <c r="F21" s="6">
        <v>988940.16</v>
      </c>
      <c r="G21" s="6">
        <v>836177.28</v>
      </c>
      <c r="H21" s="6">
        <v>788479.36</v>
      </c>
      <c r="I21" s="6">
        <v>855128.96</v>
      </c>
      <c r="J21" s="6">
        <v>862136.32000000007</v>
      </c>
      <c r="K21" s="6">
        <v>884035.84</v>
      </c>
      <c r="L21" s="6">
        <v>884689.28</v>
      </c>
      <c r="M21" s="6">
        <v>969386.88</v>
      </c>
      <c r="N21" s="6">
        <v>1031196.16</v>
      </c>
      <c r="O21" s="6">
        <v>1063201.28</v>
      </c>
      <c r="P21" s="6">
        <f>P20*0.64</f>
        <v>1085125.76</v>
      </c>
    </row>
    <row r="22" spans="1:16" ht="11.25" x14ac:dyDescent="0.2">
      <c r="A22" s="2" t="s">
        <v>3</v>
      </c>
      <c r="B22" s="6">
        <v>622450</v>
      </c>
      <c r="C22" s="6">
        <v>595200</v>
      </c>
      <c r="D22" s="6">
        <v>637890</v>
      </c>
      <c r="E22" s="6">
        <v>679232</v>
      </c>
      <c r="F22" s="6">
        <v>682507</v>
      </c>
      <c r="G22" s="6">
        <v>564540</v>
      </c>
      <c r="H22" s="6">
        <v>526482</v>
      </c>
      <c r="I22" s="6">
        <v>598946</v>
      </c>
      <c r="J22" s="6">
        <v>560060</v>
      </c>
      <c r="K22" s="6">
        <v>589870.37990000006</v>
      </c>
      <c r="L22" s="6">
        <v>582652.79611999996</v>
      </c>
      <c r="M22" s="6">
        <v>638439.92965000006</v>
      </c>
      <c r="N22" s="6">
        <v>651307.94143000012</v>
      </c>
      <c r="O22" s="6">
        <v>696783.48763000011</v>
      </c>
      <c r="P22" s="6">
        <f>Data!$D$31</f>
        <v>702770.48762999999</v>
      </c>
    </row>
    <row r="23" spans="1:16" ht="11.25" x14ac:dyDescent="0.2">
      <c r="A23" s="2" t="s">
        <v>4</v>
      </c>
      <c r="B23" s="7">
        <v>0.66797178269129232</v>
      </c>
      <c r="C23" s="7">
        <v>0.64553785407078856</v>
      </c>
      <c r="D23" s="7">
        <v>0.66401311941442509</v>
      </c>
      <c r="E23" s="7">
        <v>0.65822246694867659</v>
      </c>
      <c r="F23" s="7">
        <v>0.69013983616561791</v>
      </c>
      <c r="G23" s="7">
        <v>0.67514391206611113</v>
      </c>
      <c r="H23" s="7">
        <v>0.66771817590761029</v>
      </c>
      <c r="I23" s="7">
        <v>0.70041599339589666</v>
      </c>
      <c r="J23" s="7">
        <v>0.64961884450013652</v>
      </c>
      <c r="K23" s="7">
        <v>0.66724713321577556</v>
      </c>
      <c r="L23" s="7">
        <v>0.65859597181962004</v>
      </c>
      <c r="M23" s="7">
        <v>0.65860178513041157</v>
      </c>
      <c r="N23" s="7">
        <v>0.63160431224840874</v>
      </c>
      <c r="O23" s="7">
        <v>0.65536366512839417</v>
      </c>
      <c r="P23" s="7">
        <f>IF(P22/P21&gt;1,1,P22/P21)</f>
        <v>0.64763966863158795</v>
      </c>
    </row>
    <row r="24" spans="1:16" ht="11.25" x14ac:dyDescent="0.2">
      <c r="A24" s="2" t="s">
        <v>5</v>
      </c>
      <c r="B24" s="6">
        <v>309400.74000000011</v>
      </c>
      <c r="C24" s="6">
        <v>326821.84000000008</v>
      </c>
      <c r="D24" s="6">
        <v>322768.7300000001</v>
      </c>
      <c r="E24" s="6">
        <v>352686.59000000008</v>
      </c>
      <c r="F24" s="6">
        <v>306433.16000000003</v>
      </c>
      <c r="G24" s="6">
        <v>271637.28000000003</v>
      </c>
      <c r="H24" s="6">
        <v>261997.36</v>
      </c>
      <c r="I24" s="6">
        <v>256182.95999999996</v>
      </c>
      <c r="J24" s="6">
        <v>302076.32000000007</v>
      </c>
      <c r="K24" s="6">
        <v>294165.46009999991</v>
      </c>
      <c r="L24" s="6">
        <v>302036.48388000007</v>
      </c>
      <c r="M24" s="6">
        <v>330946.95034999994</v>
      </c>
      <c r="N24" s="6">
        <v>379888.21856999991</v>
      </c>
      <c r="O24" s="6">
        <v>366417.79236999992</v>
      </c>
      <c r="P24" s="6">
        <f>IF(P21-P22&lt;0,0,P21-P22)</f>
        <v>382355.27237000002</v>
      </c>
    </row>
    <row r="25" spans="1:16" ht="11.25" x14ac:dyDescent="0.2">
      <c r="A25" s="2" t="s">
        <v>6</v>
      </c>
      <c r="B25" s="7">
        <v>0.33202821730870768</v>
      </c>
      <c r="C25" s="7">
        <v>0.35446214592921144</v>
      </c>
      <c r="D25" s="7">
        <v>0.33598688058557491</v>
      </c>
      <c r="E25" s="7">
        <v>0.34177753305132341</v>
      </c>
      <c r="F25" s="7">
        <v>0.30986016383438209</v>
      </c>
      <c r="G25" s="7">
        <v>0.32485608793388887</v>
      </c>
      <c r="H25" s="7">
        <v>0.33228182409238965</v>
      </c>
      <c r="I25" s="7">
        <v>0.29958400660410328</v>
      </c>
      <c r="J25" s="7">
        <v>0.35038115549986348</v>
      </c>
      <c r="K25" s="7">
        <v>0.33275286678422439</v>
      </c>
      <c r="L25" s="7">
        <v>0.34140402818037996</v>
      </c>
      <c r="M25" s="7">
        <v>0.34139821486958843</v>
      </c>
      <c r="N25" s="7">
        <v>0.36839568775159121</v>
      </c>
      <c r="O25" s="7">
        <v>0.34463633487160578</v>
      </c>
      <c r="P25" s="7">
        <f>P24/P21</f>
        <v>0.35236033136841211</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5" tint="0.39997558519241921"/>
    <outlinePr summaryBelow="0" summaryRight="0"/>
    <pageSetUpPr autoPageBreaks="0"/>
  </sheetPr>
  <dimension ref="A1:P25"/>
  <sheetViews>
    <sheetView showOutlineSymbols="0" workbookViewId="0">
      <selection activeCell="P22" sqref="P22"/>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61</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693</v>
      </c>
      <c r="C5" s="6">
        <v>712</v>
      </c>
      <c r="D5" s="6">
        <v>756</v>
      </c>
      <c r="E5" s="6">
        <v>766</v>
      </c>
      <c r="F5" s="6">
        <v>792</v>
      </c>
      <c r="G5" s="6">
        <v>755</v>
      </c>
      <c r="H5" s="6">
        <v>747</v>
      </c>
      <c r="I5" s="6">
        <v>743</v>
      </c>
      <c r="J5" s="6">
        <v>715</v>
      </c>
      <c r="K5" s="6">
        <v>694</v>
      </c>
      <c r="L5" s="6">
        <v>669</v>
      </c>
      <c r="M5" s="6">
        <v>649</v>
      </c>
      <c r="N5" s="6">
        <v>648</v>
      </c>
      <c r="O5" s="6">
        <v>649</v>
      </c>
      <c r="P5" s="6">
        <v>678</v>
      </c>
    </row>
    <row r="6" spans="1:16" ht="11.25" x14ac:dyDescent="0.2">
      <c r="A6" s="2" t="s">
        <v>3</v>
      </c>
      <c r="B6" s="6">
        <v>44</v>
      </c>
      <c r="C6" s="6">
        <v>39</v>
      </c>
      <c r="D6" s="6">
        <v>38</v>
      </c>
      <c r="E6" s="6">
        <v>43</v>
      </c>
      <c r="F6" s="6">
        <v>42</v>
      </c>
      <c r="G6" s="6">
        <v>45</v>
      </c>
      <c r="H6" s="6">
        <v>43</v>
      </c>
      <c r="I6" s="6">
        <v>43</v>
      </c>
      <c r="J6" s="6">
        <v>46</v>
      </c>
      <c r="K6" s="6">
        <v>35</v>
      </c>
      <c r="L6" s="6">
        <v>31</v>
      </c>
      <c r="M6" s="6">
        <v>30</v>
      </c>
      <c r="N6" s="6">
        <v>31</v>
      </c>
      <c r="O6" s="6">
        <v>31</v>
      </c>
      <c r="P6" s="6">
        <f>Data!$B$32</f>
        <v>30</v>
      </c>
    </row>
    <row r="7" spans="1:16" ht="11.25" x14ac:dyDescent="0.2">
      <c r="A7" s="2" t="s">
        <v>4</v>
      </c>
      <c r="B7" s="7">
        <v>6.3492063492063489E-2</v>
      </c>
      <c r="C7" s="7">
        <v>5.4775280898876406E-2</v>
      </c>
      <c r="D7" s="7">
        <v>5.0264550264550262E-2</v>
      </c>
      <c r="E7" s="7">
        <v>5.6135770234986948E-2</v>
      </c>
      <c r="F7" s="7">
        <v>5.3030303030303032E-2</v>
      </c>
      <c r="G7" s="7">
        <v>5.9602649006622516E-2</v>
      </c>
      <c r="H7" s="7">
        <v>5.7563587684069613E-2</v>
      </c>
      <c r="I7" s="7">
        <v>5.7873485868102287E-2</v>
      </c>
      <c r="J7" s="7">
        <v>6.433566433566433E-2</v>
      </c>
      <c r="K7" s="7">
        <v>5.0432276657060522E-2</v>
      </c>
      <c r="L7" s="7">
        <v>4.6337817638266068E-2</v>
      </c>
      <c r="M7" s="7">
        <v>4.6224961479198766E-2</v>
      </c>
      <c r="N7" s="7">
        <v>4.7839506172839504E-2</v>
      </c>
      <c r="O7" s="7">
        <v>4.7765793528505393E-2</v>
      </c>
      <c r="P7" s="7">
        <f>IF(P6/P5&gt;1,1,P6/P5)</f>
        <v>4.4247787610619468E-2</v>
      </c>
    </row>
    <row r="8" spans="1:16" ht="11.25" x14ac:dyDescent="0.2">
      <c r="A8" s="2" t="s">
        <v>5</v>
      </c>
      <c r="B8" s="6">
        <v>649</v>
      </c>
      <c r="C8" s="6">
        <v>673</v>
      </c>
      <c r="D8" s="6">
        <v>718</v>
      </c>
      <c r="E8" s="6">
        <v>723</v>
      </c>
      <c r="F8" s="6">
        <v>750</v>
      </c>
      <c r="G8" s="6">
        <v>710</v>
      </c>
      <c r="H8" s="6">
        <v>704</v>
      </c>
      <c r="I8" s="6">
        <v>700</v>
      </c>
      <c r="J8" s="6">
        <v>669</v>
      </c>
      <c r="K8" s="6">
        <v>659</v>
      </c>
      <c r="L8" s="6">
        <v>638</v>
      </c>
      <c r="M8" s="6">
        <v>619</v>
      </c>
      <c r="N8" s="6">
        <v>617</v>
      </c>
      <c r="O8" s="6">
        <v>618</v>
      </c>
      <c r="P8" s="6">
        <f>IF(P5-P6&lt;0,0,P5-P6)</f>
        <v>648</v>
      </c>
    </row>
    <row r="9" spans="1:16" ht="11.25" x14ac:dyDescent="0.2">
      <c r="A9" s="2" t="s">
        <v>6</v>
      </c>
      <c r="B9" s="7">
        <v>0.93650793650793651</v>
      </c>
      <c r="C9" s="7">
        <v>0.9452247191011236</v>
      </c>
      <c r="D9" s="7">
        <v>0.94973544973544977</v>
      </c>
      <c r="E9" s="7">
        <v>0.94386422976501305</v>
      </c>
      <c r="F9" s="7">
        <v>0.94696969696969702</v>
      </c>
      <c r="G9" s="7">
        <v>0.94039735099337751</v>
      </c>
      <c r="H9" s="7">
        <v>0.94243641231593034</v>
      </c>
      <c r="I9" s="7">
        <v>0.94212651413189774</v>
      </c>
      <c r="J9" s="7">
        <v>0.93566433566433571</v>
      </c>
      <c r="K9" s="7">
        <v>0.94956772334293948</v>
      </c>
      <c r="L9" s="7">
        <v>0.95366218236173395</v>
      </c>
      <c r="M9" s="7">
        <v>0.95377503852080125</v>
      </c>
      <c r="N9" s="7">
        <v>0.9521604938271605</v>
      </c>
      <c r="O9" s="7">
        <v>0.95223420647149459</v>
      </c>
      <c r="P9" s="7">
        <f>P8/P5</f>
        <v>0.95575221238938057</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5688</v>
      </c>
      <c r="C12" s="6">
        <v>6415</v>
      </c>
      <c r="D12" s="6">
        <v>7020</v>
      </c>
      <c r="E12" s="6">
        <v>6861</v>
      </c>
      <c r="F12" s="6">
        <v>7053</v>
      </c>
      <c r="G12" s="6">
        <v>6405</v>
      </c>
      <c r="H12" s="6">
        <v>6029</v>
      </c>
      <c r="I12" s="6">
        <v>6021</v>
      </c>
      <c r="J12" s="6">
        <v>5876</v>
      </c>
      <c r="K12" s="6">
        <v>5906</v>
      </c>
      <c r="L12" s="6">
        <v>5780</v>
      </c>
      <c r="M12" s="6">
        <v>5919</v>
      </c>
      <c r="N12" s="6">
        <v>5627</v>
      </c>
      <c r="O12" s="6">
        <v>5942</v>
      </c>
      <c r="P12" s="6">
        <v>6648</v>
      </c>
    </row>
    <row r="13" spans="1:16" ht="11.25" x14ac:dyDescent="0.2">
      <c r="A13" s="2" t="s">
        <v>8</v>
      </c>
      <c r="B13" s="6">
        <v>4095.3599999999997</v>
      </c>
      <c r="C13" s="6">
        <v>4618.8</v>
      </c>
      <c r="D13" s="6">
        <v>5054.3999999999996</v>
      </c>
      <c r="E13" s="6">
        <v>4939.92</v>
      </c>
      <c r="F13" s="6">
        <v>4937.0999999999995</v>
      </c>
      <c r="G13" s="6">
        <v>4483.5</v>
      </c>
      <c r="H13" s="6">
        <v>4220.3</v>
      </c>
      <c r="I13" s="6">
        <v>4214.7</v>
      </c>
      <c r="J13" s="6">
        <v>4113.2</v>
      </c>
      <c r="K13" s="6">
        <v>4134.2</v>
      </c>
      <c r="L13" s="6">
        <v>4045.9999999999995</v>
      </c>
      <c r="M13" s="6">
        <v>4143.3</v>
      </c>
      <c r="N13" s="6">
        <v>3938.8999999999996</v>
      </c>
      <c r="O13" s="6">
        <v>4159.3999999999996</v>
      </c>
      <c r="P13" s="6">
        <f>P12*0.7</f>
        <v>4653.5999999999995</v>
      </c>
    </row>
    <row r="14" spans="1:16" ht="11.25" x14ac:dyDescent="0.2">
      <c r="A14" s="2" t="s">
        <v>3</v>
      </c>
      <c r="B14" s="6">
        <v>895</v>
      </c>
      <c r="C14" s="6">
        <v>972</v>
      </c>
      <c r="D14" s="6">
        <v>1086</v>
      </c>
      <c r="E14" s="6">
        <v>950</v>
      </c>
      <c r="F14" s="6">
        <v>1046</v>
      </c>
      <c r="G14" s="6">
        <v>1169</v>
      </c>
      <c r="H14" s="6">
        <v>1085</v>
      </c>
      <c r="I14" s="6">
        <v>918</v>
      </c>
      <c r="J14" s="6">
        <v>795</v>
      </c>
      <c r="K14" s="6">
        <v>757</v>
      </c>
      <c r="L14" s="6">
        <v>758.58333333333337</v>
      </c>
      <c r="M14" s="6">
        <v>773.5</v>
      </c>
      <c r="N14" s="6">
        <v>755.5</v>
      </c>
      <c r="O14" s="6">
        <v>945.66666666666663</v>
      </c>
      <c r="P14" s="6">
        <f>Data!$C$32</f>
        <v>1345.9166666666667</v>
      </c>
    </row>
    <row r="15" spans="1:16" ht="11.25" x14ac:dyDescent="0.2">
      <c r="A15" s="2" t="s">
        <v>4</v>
      </c>
      <c r="B15" s="7">
        <v>0.21854000625097672</v>
      </c>
      <c r="C15" s="7">
        <v>0.21044427123928292</v>
      </c>
      <c r="D15" s="7">
        <v>0.21486229819563155</v>
      </c>
      <c r="E15" s="7">
        <v>0.19231080665273931</v>
      </c>
      <c r="F15" s="7">
        <v>0.21186526503412936</v>
      </c>
      <c r="G15" s="7">
        <v>0.26073380171740829</v>
      </c>
      <c r="H15" s="7">
        <v>0.25709072814728812</v>
      </c>
      <c r="I15" s="7">
        <v>0.21780909673286356</v>
      </c>
      <c r="J15" s="7">
        <v>0.19328017115627735</v>
      </c>
      <c r="K15" s="7">
        <v>0.18310676793575542</v>
      </c>
      <c r="L15" s="7">
        <v>0.18748970176305821</v>
      </c>
      <c r="M15" s="7">
        <v>0.18668694036154754</v>
      </c>
      <c r="N15" s="7">
        <v>0.19180481860417886</v>
      </c>
      <c r="O15" s="7">
        <v>0.22735650975300925</v>
      </c>
      <c r="P15" s="7">
        <f>IF(P14/P13&gt;1,1,P14/P13)</f>
        <v>0.28922053177468343</v>
      </c>
    </row>
    <row r="16" spans="1:16" ht="11.25" x14ac:dyDescent="0.2">
      <c r="A16" s="2" t="s">
        <v>5</v>
      </c>
      <c r="B16" s="6">
        <v>3200.3599999999997</v>
      </c>
      <c r="C16" s="6">
        <v>3646.8</v>
      </c>
      <c r="D16" s="6">
        <v>3968.3999999999996</v>
      </c>
      <c r="E16" s="6">
        <v>3989.92</v>
      </c>
      <c r="F16" s="6">
        <v>3891.0999999999995</v>
      </c>
      <c r="G16" s="6">
        <v>3314.5</v>
      </c>
      <c r="H16" s="6">
        <v>3135.3</v>
      </c>
      <c r="I16" s="6">
        <v>3296.7</v>
      </c>
      <c r="J16" s="6">
        <v>3318.2</v>
      </c>
      <c r="K16" s="6">
        <v>3377.2</v>
      </c>
      <c r="L16" s="6">
        <v>3287.4166666666661</v>
      </c>
      <c r="M16" s="6">
        <v>3369.8</v>
      </c>
      <c r="N16" s="6">
        <v>3183.3999999999996</v>
      </c>
      <c r="O16" s="6">
        <v>3213.7333333333331</v>
      </c>
      <c r="P16" s="6">
        <f>IF(P13-P14&lt;0,0,P13-P14)</f>
        <v>3307.6833333333325</v>
      </c>
    </row>
    <row r="17" spans="1:16" ht="11.25" x14ac:dyDescent="0.2">
      <c r="A17" s="2" t="s">
        <v>6</v>
      </c>
      <c r="B17" s="7">
        <v>0.78145999374902331</v>
      </c>
      <c r="C17" s="7">
        <v>0.78955572876071711</v>
      </c>
      <c r="D17" s="7">
        <v>0.78513770180436848</v>
      </c>
      <c r="E17" s="7">
        <v>0.80768919334726064</v>
      </c>
      <c r="F17" s="7">
        <v>0.78813473496587061</v>
      </c>
      <c r="G17" s="7">
        <v>0.73926619828259177</v>
      </c>
      <c r="H17" s="7">
        <v>0.74290927185271194</v>
      </c>
      <c r="I17" s="7">
        <v>0.78219090326713647</v>
      </c>
      <c r="J17" s="7">
        <v>0.80671982884372262</v>
      </c>
      <c r="K17" s="7">
        <v>0.81689323206424458</v>
      </c>
      <c r="L17" s="7">
        <v>0.81251029823694176</v>
      </c>
      <c r="M17" s="7">
        <v>0.81331305963845246</v>
      </c>
      <c r="N17" s="7">
        <v>0.80819518139582114</v>
      </c>
      <c r="O17" s="7">
        <v>0.77264349024699075</v>
      </c>
      <c r="P17" s="7">
        <f>P16/P13</f>
        <v>0.71077946822531646</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199661</v>
      </c>
      <c r="C20" s="6">
        <v>231502</v>
      </c>
      <c r="D20" s="6">
        <v>262907</v>
      </c>
      <c r="E20" s="6">
        <v>275806</v>
      </c>
      <c r="F20" s="6">
        <v>313296</v>
      </c>
      <c r="G20" s="6">
        <v>296766</v>
      </c>
      <c r="H20" s="6">
        <v>288257</v>
      </c>
      <c r="I20" s="6">
        <v>285786</v>
      </c>
      <c r="J20" s="6">
        <v>283315</v>
      </c>
      <c r="K20" s="6">
        <v>277432</v>
      </c>
      <c r="L20" s="6">
        <v>275520</v>
      </c>
      <c r="M20" s="6">
        <v>281237</v>
      </c>
      <c r="N20" s="6">
        <v>271682</v>
      </c>
      <c r="O20" s="6">
        <v>299141</v>
      </c>
      <c r="P20" s="6">
        <v>355133</v>
      </c>
    </row>
    <row r="21" spans="1:16" ht="11.25" x14ac:dyDescent="0.2">
      <c r="A21" s="2" t="s">
        <v>8</v>
      </c>
      <c r="B21" s="6">
        <v>133772.87</v>
      </c>
      <c r="C21" s="6">
        <v>155106.34</v>
      </c>
      <c r="D21" s="6">
        <v>176147.69</v>
      </c>
      <c r="E21" s="6">
        <v>184790.02000000002</v>
      </c>
      <c r="F21" s="6">
        <v>200509.44</v>
      </c>
      <c r="G21" s="6">
        <v>189930.23999999999</v>
      </c>
      <c r="H21" s="6">
        <v>184484.48000000001</v>
      </c>
      <c r="I21" s="6">
        <v>182903.04000000001</v>
      </c>
      <c r="J21" s="6">
        <v>181321.60000000001</v>
      </c>
      <c r="K21" s="6">
        <v>177556.48000000001</v>
      </c>
      <c r="L21" s="6">
        <v>176332.80000000002</v>
      </c>
      <c r="M21" s="6">
        <v>179991.67999999999</v>
      </c>
      <c r="N21" s="6">
        <v>173876.48000000001</v>
      </c>
      <c r="O21" s="6">
        <v>191450.23999999999</v>
      </c>
      <c r="P21" s="6">
        <f>P20*0.64</f>
        <v>227285.12</v>
      </c>
    </row>
    <row r="22" spans="1:16" ht="11.25" x14ac:dyDescent="0.2">
      <c r="A22" s="2" t="s">
        <v>3</v>
      </c>
      <c r="B22" s="6">
        <v>38578</v>
      </c>
      <c r="C22" s="6">
        <v>41956</v>
      </c>
      <c r="D22" s="6">
        <v>48423</v>
      </c>
      <c r="E22" s="6">
        <v>45020</v>
      </c>
      <c r="F22" s="6">
        <v>52262</v>
      </c>
      <c r="G22" s="6">
        <v>64865</v>
      </c>
      <c r="H22" s="6">
        <v>58163</v>
      </c>
      <c r="I22" s="6">
        <v>50676</v>
      </c>
      <c r="J22" s="6">
        <v>44828</v>
      </c>
      <c r="K22" s="6">
        <v>40018.199329999996</v>
      </c>
      <c r="L22" s="6">
        <v>40950.381740000004</v>
      </c>
      <c r="M22" s="6">
        <v>42474.858529999998</v>
      </c>
      <c r="N22" s="6">
        <v>40654.225859999999</v>
      </c>
      <c r="O22" s="6">
        <v>55200.974759999997</v>
      </c>
      <c r="P22" s="6">
        <f>Data!$D$32</f>
        <v>76715.822069999995</v>
      </c>
    </row>
    <row r="23" spans="1:16" ht="11.25" x14ac:dyDescent="0.2">
      <c r="A23" s="2" t="s">
        <v>4</v>
      </c>
      <c r="B23" s="7">
        <v>0.28838433383390821</v>
      </c>
      <c r="C23" s="7">
        <v>0.27049829168814121</v>
      </c>
      <c r="D23" s="7">
        <v>0.27490000010786403</v>
      </c>
      <c r="E23" s="7">
        <v>0.24362787557466575</v>
      </c>
      <c r="F23" s="7">
        <v>0.26064608229916758</v>
      </c>
      <c r="G23" s="7">
        <v>0.34152012865355197</v>
      </c>
      <c r="H23" s="7">
        <v>0.31527313300284121</v>
      </c>
      <c r="I23" s="7">
        <v>0.27706483172723645</v>
      </c>
      <c r="J23" s="7">
        <v>0.24722923247974868</v>
      </c>
      <c r="K23" s="7">
        <v>0.22538292789989975</v>
      </c>
      <c r="L23" s="7">
        <v>0.2322334911031867</v>
      </c>
      <c r="M23" s="7">
        <v>0.23598234390611833</v>
      </c>
      <c r="N23" s="7">
        <v>0.23381095511020233</v>
      </c>
      <c r="O23" s="7">
        <v>0.28833066367532367</v>
      </c>
      <c r="P23" s="7">
        <f>IF(P22/P21&gt;1,1,P22/P21)</f>
        <v>0.3375312122060608</v>
      </c>
    </row>
    <row r="24" spans="1:16" ht="11.25" x14ac:dyDescent="0.2">
      <c r="A24" s="2" t="s">
        <v>5</v>
      </c>
      <c r="B24" s="6">
        <v>95194.87</v>
      </c>
      <c r="C24" s="6">
        <v>113150.34</v>
      </c>
      <c r="D24" s="6">
        <v>127724.69</v>
      </c>
      <c r="E24" s="6">
        <v>139770.02000000002</v>
      </c>
      <c r="F24" s="6">
        <v>148247.44</v>
      </c>
      <c r="G24" s="6">
        <v>125065.23999999999</v>
      </c>
      <c r="H24" s="6">
        <v>126321.48000000001</v>
      </c>
      <c r="I24" s="6">
        <v>132227.04</v>
      </c>
      <c r="J24" s="6">
        <v>136493.6</v>
      </c>
      <c r="K24" s="6">
        <v>137538.28067000001</v>
      </c>
      <c r="L24" s="6">
        <v>135382.41826000001</v>
      </c>
      <c r="M24" s="6">
        <v>137516.82147</v>
      </c>
      <c r="N24" s="6">
        <v>133222.25414</v>
      </c>
      <c r="O24" s="6">
        <v>136249.26523999998</v>
      </c>
      <c r="P24" s="6">
        <f>IF(P21-P22&lt;0,0,P21-P22)</f>
        <v>150569.29793</v>
      </c>
    </row>
    <row r="25" spans="1:16" ht="11.25" x14ac:dyDescent="0.2">
      <c r="A25" s="2" t="s">
        <v>6</v>
      </c>
      <c r="B25" s="7">
        <v>0.71161566616609184</v>
      </c>
      <c r="C25" s="7">
        <v>0.72950170831185879</v>
      </c>
      <c r="D25" s="7">
        <v>0.72509999989213603</v>
      </c>
      <c r="E25" s="7">
        <v>0.7563721244253343</v>
      </c>
      <c r="F25" s="7">
        <v>0.73935391770083247</v>
      </c>
      <c r="G25" s="7">
        <v>0.65847987134644803</v>
      </c>
      <c r="H25" s="7">
        <v>0.68472686699715879</v>
      </c>
      <c r="I25" s="7">
        <v>0.7229351682727635</v>
      </c>
      <c r="J25" s="7">
        <v>0.75277076752025129</v>
      </c>
      <c r="K25" s="7">
        <v>0.77461707210010022</v>
      </c>
      <c r="L25" s="7">
        <v>0.7677665088968133</v>
      </c>
      <c r="M25" s="7">
        <v>0.76401765609388173</v>
      </c>
      <c r="N25" s="7">
        <v>0.76618904488979767</v>
      </c>
      <c r="O25" s="7">
        <v>0.71166933632467622</v>
      </c>
      <c r="P25" s="7">
        <f>P24/P21</f>
        <v>0.66246878779393914</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62</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5229</v>
      </c>
      <c r="C5" s="6">
        <v>5145</v>
      </c>
      <c r="D5" s="6">
        <v>5370</v>
      </c>
      <c r="E5" s="6">
        <v>5522</v>
      </c>
      <c r="F5" s="6">
        <v>5646</v>
      </c>
      <c r="G5" s="6">
        <v>5539</v>
      </c>
      <c r="H5" s="6">
        <v>5442</v>
      </c>
      <c r="I5" s="6">
        <v>5354</v>
      </c>
      <c r="J5" s="6">
        <v>5275</v>
      </c>
      <c r="K5" s="6">
        <v>5318</v>
      </c>
      <c r="L5" s="6">
        <v>5300</v>
      </c>
      <c r="M5" s="6">
        <v>5362</v>
      </c>
      <c r="N5" s="6">
        <v>5289</v>
      </c>
      <c r="O5" s="6">
        <v>5393</v>
      </c>
      <c r="P5" s="6">
        <v>5483</v>
      </c>
    </row>
    <row r="6" spans="1:16" ht="11.25" x14ac:dyDescent="0.2">
      <c r="A6" s="2" t="s">
        <v>3</v>
      </c>
      <c r="B6" s="6">
        <v>1168</v>
      </c>
      <c r="C6" s="6">
        <v>1146</v>
      </c>
      <c r="D6" s="6">
        <v>1131</v>
      </c>
      <c r="E6" s="6">
        <v>1128</v>
      </c>
      <c r="F6" s="6">
        <v>1120</v>
      </c>
      <c r="G6" s="6">
        <v>1119</v>
      </c>
      <c r="H6" s="6">
        <v>1094</v>
      </c>
      <c r="I6" s="6">
        <v>1082</v>
      </c>
      <c r="J6" s="6">
        <v>1048</v>
      </c>
      <c r="K6" s="6">
        <v>1033</v>
      </c>
      <c r="L6" s="6">
        <v>1044</v>
      </c>
      <c r="M6" s="6">
        <v>1067</v>
      </c>
      <c r="N6" s="6">
        <v>1021</v>
      </c>
      <c r="O6" s="6">
        <v>1063</v>
      </c>
      <c r="P6" s="6">
        <f>Data!$B$33</f>
        <v>1065</v>
      </c>
    </row>
    <row r="7" spans="1:16" ht="11.25" x14ac:dyDescent="0.2">
      <c r="A7" s="2" t="s">
        <v>4</v>
      </c>
      <c r="B7" s="7">
        <v>0.22336966915280168</v>
      </c>
      <c r="C7" s="7">
        <v>0.2227405247813411</v>
      </c>
      <c r="D7" s="7">
        <v>0.2106145251396648</v>
      </c>
      <c r="E7" s="7">
        <v>0.20427381383556684</v>
      </c>
      <c r="F7" s="7">
        <v>0.19837052780729719</v>
      </c>
      <c r="G7" s="7">
        <v>0.20202202563639646</v>
      </c>
      <c r="H7" s="7">
        <v>0.20102903344358691</v>
      </c>
      <c r="I7" s="7">
        <v>0.2020918939110945</v>
      </c>
      <c r="J7" s="7">
        <v>0.19867298578199052</v>
      </c>
      <c r="K7" s="7">
        <v>0.19424595712673937</v>
      </c>
      <c r="L7" s="7">
        <v>0.19698113207547169</v>
      </c>
      <c r="M7" s="7">
        <v>0.1989929130921298</v>
      </c>
      <c r="N7" s="7">
        <v>0.19304216297976934</v>
      </c>
      <c r="O7" s="7">
        <v>0.19710736139440016</v>
      </c>
      <c r="P7" s="7">
        <f>IF(P6/P5&gt;1,1,P6/P5)</f>
        <v>0.19423673171621375</v>
      </c>
    </row>
    <row r="8" spans="1:16" ht="11.25" x14ac:dyDescent="0.2">
      <c r="A8" s="2" t="s">
        <v>5</v>
      </c>
      <c r="B8" s="6">
        <v>4061</v>
      </c>
      <c r="C8" s="6">
        <v>3999</v>
      </c>
      <c r="D8" s="6">
        <v>4239</v>
      </c>
      <c r="E8" s="6">
        <v>4394</v>
      </c>
      <c r="F8" s="6">
        <v>4526</v>
      </c>
      <c r="G8" s="6">
        <v>4420</v>
      </c>
      <c r="H8" s="6">
        <v>4348</v>
      </c>
      <c r="I8" s="6">
        <v>4272</v>
      </c>
      <c r="J8" s="6">
        <v>4227</v>
      </c>
      <c r="K8" s="6">
        <v>4285</v>
      </c>
      <c r="L8" s="6">
        <v>4256</v>
      </c>
      <c r="M8" s="6">
        <v>4295</v>
      </c>
      <c r="N8" s="6">
        <v>4268</v>
      </c>
      <c r="O8" s="6">
        <v>4330</v>
      </c>
      <c r="P8" s="6">
        <f>IF(P5-P6&lt;0,0,P5-P6)</f>
        <v>4418</v>
      </c>
    </row>
    <row r="9" spans="1:16" ht="11.25" x14ac:dyDescent="0.2">
      <c r="A9" s="2" t="s">
        <v>6</v>
      </c>
      <c r="B9" s="7">
        <v>0.77663033084719835</v>
      </c>
      <c r="C9" s="7">
        <v>0.7772594752186589</v>
      </c>
      <c r="D9" s="7">
        <v>0.78938547486033517</v>
      </c>
      <c r="E9" s="7">
        <v>0.79572618616443314</v>
      </c>
      <c r="F9" s="7">
        <v>0.80162947219270275</v>
      </c>
      <c r="G9" s="7">
        <v>0.79797797436360351</v>
      </c>
      <c r="H9" s="7">
        <v>0.79897096655641309</v>
      </c>
      <c r="I9" s="7">
        <v>0.7979081060889055</v>
      </c>
      <c r="J9" s="7">
        <v>0.80132701421800945</v>
      </c>
      <c r="K9" s="7">
        <v>0.80575404287326058</v>
      </c>
      <c r="L9" s="7">
        <v>0.80301886792452826</v>
      </c>
      <c r="M9" s="7">
        <v>0.80100708690787015</v>
      </c>
      <c r="N9" s="7">
        <v>0.80695783702023072</v>
      </c>
      <c r="O9" s="7">
        <v>0.8028926386055999</v>
      </c>
      <c r="P9" s="7">
        <f>P8/P5</f>
        <v>0.80576326828378619</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52337</v>
      </c>
      <c r="C12" s="6">
        <v>52084</v>
      </c>
      <c r="D12" s="6">
        <v>51906</v>
      </c>
      <c r="E12" s="6">
        <v>54569</v>
      </c>
      <c r="F12" s="6">
        <v>55882</v>
      </c>
      <c r="G12" s="6">
        <v>50242</v>
      </c>
      <c r="H12" s="6">
        <v>47309</v>
      </c>
      <c r="I12" s="6">
        <v>47996</v>
      </c>
      <c r="J12" s="6">
        <v>49599</v>
      </c>
      <c r="K12" s="6">
        <v>52767</v>
      </c>
      <c r="L12" s="6">
        <v>54178</v>
      </c>
      <c r="M12" s="6">
        <v>56685</v>
      </c>
      <c r="N12" s="6">
        <v>58025</v>
      </c>
      <c r="O12" s="6">
        <v>59457</v>
      </c>
      <c r="P12" s="6">
        <v>60695</v>
      </c>
    </row>
    <row r="13" spans="1:16" ht="11.25" x14ac:dyDescent="0.2">
      <c r="A13" s="2" t="s">
        <v>8</v>
      </c>
      <c r="B13" s="6">
        <v>37682.639999999999</v>
      </c>
      <c r="C13" s="6">
        <v>37500.479999999996</v>
      </c>
      <c r="D13" s="6">
        <v>37372.32</v>
      </c>
      <c r="E13" s="6">
        <v>39289.68</v>
      </c>
      <c r="F13" s="6">
        <v>39117.399999999994</v>
      </c>
      <c r="G13" s="6">
        <v>35169.399999999994</v>
      </c>
      <c r="H13" s="6">
        <v>33116.299999999996</v>
      </c>
      <c r="I13" s="6">
        <v>33597.199999999997</v>
      </c>
      <c r="J13" s="6">
        <v>34719.299999999996</v>
      </c>
      <c r="K13" s="6">
        <v>36936.899999999994</v>
      </c>
      <c r="L13" s="6">
        <v>37924.6</v>
      </c>
      <c r="M13" s="6">
        <v>39679.5</v>
      </c>
      <c r="N13" s="6">
        <v>40617.5</v>
      </c>
      <c r="O13" s="6">
        <v>41619.899999999994</v>
      </c>
      <c r="P13" s="6">
        <f>P12*0.7</f>
        <v>42486.5</v>
      </c>
    </row>
    <row r="14" spans="1:16" ht="11.25" x14ac:dyDescent="0.2">
      <c r="A14" s="2" t="s">
        <v>3</v>
      </c>
      <c r="B14" s="6">
        <v>25535</v>
      </c>
      <c r="C14" s="6">
        <v>23721</v>
      </c>
      <c r="D14" s="6">
        <v>22672</v>
      </c>
      <c r="E14" s="6">
        <v>24112</v>
      </c>
      <c r="F14" s="6">
        <v>25469</v>
      </c>
      <c r="G14" s="6">
        <v>23567</v>
      </c>
      <c r="H14" s="6">
        <v>21081</v>
      </c>
      <c r="I14" s="6">
        <v>22860</v>
      </c>
      <c r="J14" s="6">
        <v>21982</v>
      </c>
      <c r="K14" s="6">
        <v>22657.0625</v>
      </c>
      <c r="L14" s="6">
        <v>24965.395833333332</v>
      </c>
      <c r="M14" s="6">
        <v>24615.854166666668</v>
      </c>
      <c r="N14" s="6">
        <v>25164.708333333336</v>
      </c>
      <c r="O14" s="6">
        <v>25249.395833333328</v>
      </c>
      <c r="P14" s="6">
        <f>Data!$C$33</f>
        <v>25792.270833333332</v>
      </c>
    </row>
    <row r="15" spans="1:16" ht="11.25" x14ac:dyDescent="0.2">
      <c r="A15" s="2" t="s">
        <v>4</v>
      </c>
      <c r="B15" s="7">
        <v>0.67763298962068474</v>
      </c>
      <c r="C15" s="7">
        <v>0.63255190333563738</v>
      </c>
      <c r="D15" s="7">
        <v>0.60665219606382481</v>
      </c>
      <c r="E15" s="7">
        <v>0.61369804997139199</v>
      </c>
      <c r="F15" s="7">
        <v>0.65109133020088261</v>
      </c>
      <c r="G15" s="7">
        <v>0.67009957519889463</v>
      </c>
      <c r="H15" s="7">
        <v>0.63657473811989873</v>
      </c>
      <c r="I15" s="7">
        <v>0.68041384401081051</v>
      </c>
      <c r="J15" s="7">
        <v>0.63313488463189072</v>
      </c>
      <c r="K15" s="7">
        <v>0.61339913474059826</v>
      </c>
      <c r="L15" s="7">
        <v>0.65829028739481321</v>
      </c>
      <c r="M15" s="7">
        <v>0.62036704511565588</v>
      </c>
      <c r="N15" s="7">
        <v>0.61955335343960938</v>
      </c>
      <c r="O15" s="7">
        <v>0.60666642239249335</v>
      </c>
      <c r="P15" s="7">
        <f>IF(P14/P13&gt;1,1,P14/P13)</f>
        <v>0.60706979471910683</v>
      </c>
    </row>
    <row r="16" spans="1:16" ht="11.25" x14ac:dyDescent="0.2">
      <c r="A16" s="2" t="s">
        <v>5</v>
      </c>
      <c r="B16" s="6">
        <v>12147.64</v>
      </c>
      <c r="C16" s="6">
        <v>13779.479999999996</v>
      </c>
      <c r="D16" s="6">
        <v>14700.32</v>
      </c>
      <c r="E16" s="6">
        <v>15177.68</v>
      </c>
      <c r="F16" s="6">
        <v>13648.399999999994</v>
      </c>
      <c r="G16" s="6">
        <v>11602.399999999994</v>
      </c>
      <c r="H16" s="6">
        <v>12035.299999999996</v>
      </c>
      <c r="I16" s="6">
        <v>10737.199999999997</v>
      </c>
      <c r="J16" s="6">
        <v>12737.299999999996</v>
      </c>
      <c r="K16" s="6">
        <v>14279.837499999994</v>
      </c>
      <c r="L16" s="6">
        <v>12959.204166666666</v>
      </c>
      <c r="M16" s="6">
        <v>15063.645833333332</v>
      </c>
      <c r="N16" s="6">
        <v>15452.791666666664</v>
      </c>
      <c r="O16" s="6">
        <v>16370.504166666666</v>
      </c>
      <c r="P16" s="6">
        <f>IF(P13-P14&lt;0,0,P13-P14)</f>
        <v>16694.229166666668</v>
      </c>
    </row>
    <row r="17" spans="1:16" ht="11.25" x14ac:dyDescent="0.2">
      <c r="A17" s="2" t="s">
        <v>6</v>
      </c>
      <c r="B17" s="7">
        <v>0.32236701037931526</v>
      </c>
      <c r="C17" s="7">
        <v>0.36744809666436262</v>
      </c>
      <c r="D17" s="7">
        <v>0.39334780393617524</v>
      </c>
      <c r="E17" s="7">
        <v>0.38630195002860801</v>
      </c>
      <c r="F17" s="7">
        <v>0.34890866979911744</v>
      </c>
      <c r="G17" s="7">
        <v>0.32990042480110537</v>
      </c>
      <c r="H17" s="7">
        <v>0.36342526188010127</v>
      </c>
      <c r="I17" s="7">
        <v>0.31958615598918949</v>
      </c>
      <c r="J17" s="7">
        <v>0.36686511536810928</v>
      </c>
      <c r="K17" s="7">
        <v>0.38660086525940174</v>
      </c>
      <c r="L17" s="7">
        <v>0.34170971260518679</v>
      </c>
      <c r="M17" s="7">
        <v>0.37963295488434412</v>
      </c>
      <c r="N17" s="7">
        <v>0.38044664656039057</v>
      </c>
      <c r="O17" s="7">
        <v>0.3933335776075067</v>
      </c>
      <c r="P17" s="7">
        <f>P16/P13</f>
        <v>0.39293020528089317</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2952130</v>
      </c>
      <c r="C20" s="6">
        <v>2949041</v>
      </c>
      <c r="D20" s="6">
        <v>2998623</v>
      </c>
      <c r="E20" s="6">
        <v>3291371</v>
      </c>
      <c r="F20" s="6">
        <v>3549678</v>
      </c>
      <c r="G20" s="6">
        <v>3224952</v>
      </c>
      <c r="H20" s="6">
        <v>3023129</v>
      </c>
      <c r="I20" s="6">
        <v>3137040</v>
      </c>
      <c r="J20" s="6">
        <v>3282512</v>
      </c>
      <c r="K20" s="6">
        <v>3588883</v>
      </c>
      <c r="L20" s="6">
        <v>3728513</v>
      </c>
      <c r="M20" s="6">
        <v>3965427</v>
      </c>
      <c r="N20" s="6">
        <v>4169682</v>
      </c>
      <c r="O20" s="6">
        <v>4347824</v>
      </c>
      <c r="P20" s="6">
        <v>4615309</v>
      </c>
    </row>
    <row r="21" spans="1:16" ht="11.25" x14ac:dyDescent="0.2">
      <c r="A21" s="2" t="s">
        <v>8</v>
      </c>
      <c r="B21" s="6">
        <v>1977927.1</v>
      </c>
      <c r="C21" s="6">
        <v>1975857.4700000002</v>
      </c>
      <c r="D21" s="6">
        <v>2009077.4100000001</v>
      </c>
      <c r="E21" s="6">
        <v>2205218.5700000003</v>
      </c>
      <c r="F21" s="6">
        <v>2271793.92</v>
      </c>
      <c r="G21" s="6">
        <v>2063969.28</v>
      </c>
      <c r="H21" s="6">
        <v>1934802.56</v>
      </c>
      <c r="I21" s="6">
        <v>2007705.6000000001</v>
      </c>
      <c r="J21" s="6">
        <v>2100807.6800000002</v>
      </c>
      <c r="K21" s="6">
        <v>2296885.12</v>
      </c>
      <c r="L21" s="6">
        <v>2386248.3199999998</v>
      </c>
      <c r="M21" s="6">
        <v>2537873.2800000003</v>
      </c>
      <c r="N21" s="6">
        <v>2668596.48</v>
      </c>
      <c r="O21" s="6">
        <v>2782607.3599999999</v>
      </c>
      <c r="P21" s="6">
        <f>P20*0.64</f>
        <v>2953797.7600000002</v>
      </c>
    </row>
    <row r="22" spans="1:16" ht="11.25" x14ac:dyDescent="0.2">
      <c r="A22" s="2" t="s">
        <v>3</v>
      </c>
      <c r="B22" s="6">
        <v>1492751</v>
      </c>
      <c r="C22" s="6">
        <v>1496256</v>
      </c>
      <c r="D22" s="6">
        <v>1464222</v>
      </c>
      <c r="E22" s="6">
        <v>1643899</v>
      </c>
      <c r="F22" s="6">
        <v>1696221</v>
      </c>
      <c r="G22" s="6">
        <v>1560200</v>
      </c>
      <c r="H22" s="6">
        <v>1416608</v>
      </c>
      <c r="I22" s="6">
        <v>1426982</v>
      </c>
      <c r="J22" s="6">
        <v>1522652</v>
      </c>
      <c r="K22" s="6">
        <v>1643922.63219</v>
      </c>
      <c r="L22" s="6">
        <v>1764311.2367199999</v>
      </c>
      <c r="M22" s="6">
        <v>1872479.5396200002</v>
      </c>
      <c r="N22" s="6">
        <v>1972180.2231000001</v>
      </c>
      <c r="O22" s="6">
        <v>1964262.7895600002</v>
      </c>
      <c r="P22" s="6">
        <f>Data!$D$33</f>
        <v>2057846.4884999995</v>
      </c>
    </row>
    <row r="23" spans="1:16" ht="11.25" x14ac:dyDescent="0.2">
      <c r="A23" s="2" t="s">
        <v>4</v>
      </c>
      <c r="B23" s="7">
        <v>0.75470476136355069</v>
      </c>
      <c r="C23" s="7">
        <v>0.75726919715519758</v>
      </c>
      <c r="D23" s="7">
        <v>0.72880317737483291</v>
      </c>
      <c r="E23" s="7">
        <v>0.74545853293807507</v>
      </c>
      <c r="F23" s="7">
        <v>0.74664386811986894</v>
      </c>
      <c r="G23" s="7">
        <v>0.755922103646814</v>
      </c>
      <c r="H23" s="7">
        <v>0.7321718656398718</v>
      </c>
      <c r="I23" s="7">
        <v>0.71075261233519493</v>
      </c>
      <c r="J23" s="7">
        <v>0.72479361842393863</v>
      </c>
      <c r="K23" s="7">
        <v>0.7157182646513901</v>
      </c>
      <c r="L23" s="7">
        <v>0.73936615143221973</v>
      </c>
      <c r="M23" s="7">
        <v>0.73781443477745268</v>
      </c>
      <c r="N23" s="7">
        <v>0.73903276043442889</v>
      </c>
      <c r="O23" s="7">
        <v>0.70590727883361892</v>
      </c>
      <c r="P23" s="7">
        <f>IF(P22/P21&gt;1,1,P22/P21)</f>
        <v>0.69667819387201357</v>
      </c>
    </row>
    <row r="24" spans="1:16" ht="11.25" x14ac:dyDescent="0.2">
      <c r="A24" s="2" t="s">
        <v>5</v>
      </c>
      <c r="B24" s="6">
        <v>485176.10000000009</v>
      </c>
      <c r="C24" s="6">
        <v>479601.4700000002</v>
      </c>
      <c r="D24" s="6">
        <v>544855.41000000015</v>
      </c>
      <c r="E24" s="6">
        <v>561319.5700000003</v>
      </c>
      <c r="F24" s="6">
        <v>575572.91999999993</v>
      </c>
      <c r="G24" s="6">
        <v>503769.28</v>
      </c>
      <c r="H24" s="6">
        <v>518194.56000000006</v>
      </c>
      <c r="I24" s="6">
        <v>580723.60000000009</v>
      </c>
      <c r="J24" s="6">
        <v>578155.68000000017</v>
      </c>
      <c r="K24" s="6">
        <v>652962.48781000008</v>
      </c>
      <c r="L24" s="6">
        <v>621937.0832799999</v>
      </c>
      <c r="M24" s="6">
        <v>665393.74038000009</v>
      </c>
      <c r="N24" s="6">
        <v>696416.25689999992</v>
      </c>
      <c r="O24" s="6">
        <v>818344.57043999969</v>
      </c>
      <c r="P24" s="6">
        <f>IF(P21-P22&lt;0,0,P21-P22)</f>
        <v>895951.27150000073</v>
      </c>
    </row>
    <row r="25" spans="1:16" ht="11.25" x14ac:dyDescent="0.2">
      <c r="A25" s="2" t="s">
        <v>6</v>
      </c>
      <c r="B25" s="7">
        <v>0.24529523863644928</v>
      </c>
      <c r="C25" s="7">
        <v>0.24273080284480245</v>
      </c>
      <c r="D25" s="7">
        <v>0.27119682262516709</v>
      </c>
      <c r="E25" s="7">
        <v>0.25454146706192493</v>
      </c>
      <c r="F25" s="7">
        <v>0.25335613188013106</v>
      </c>
      <c r="G25" s="7">
        <v>0.24407789635318605</v>
      </c>
      <c r="H25" s="7">
        <v>0.2678281343601282</v>
      </c>
      <c r="I25" s="7">
        <v>0.28924738766480507</v>
      </c>
      <c r="J25" s="7">
        <v>0.27520638157606131</v>
      </c>
      <c r="K25" s="7">
        <v>0.2842817353486099</v>
      </c>
      <c r="L25" s="7">
        <v>0.26063384856778021</v>
      </c>
      <c r="M25" s="7">
        <v>0.26218556522254727</v>
      </c>
      <c r="N25" s="7">
        <v>0.26096723956557116</v>
      </c>
      <c r="O25" s="7">
        <v>0.29409272116638108</v>
      </c>
      <c r="P25" s="7">
        <f>P24/P21</f>
        <v>0.30332180612798643</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75" customHeight="1" x14ac:dyDescent="0.25">
      <c r="A1" s="15" t="s">
        <v>63</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3097</v>
      </c>
      <c r="C5" s="6">
        <v>3124</v>
      </c>
      <c r="D5" s="6">
        <v>3181</v>
      </c>
      <c r="E5" s="6">
        <v>3343</v>
      </c>
      <c r="F5" s="6">
        <v>3321</v>
      </c>
      <c r="G5" s="6">
        <v>3313</v>
      </c>
      <c r="H5" s="6">
        <v>3253</v>
      </c>
      <c r="I5" s="6">
        <v>3164</v>
      </c>
      <c r="J5" s="6">
        <v>3151</v>
      </c>
      <c r="K5" s="6">
        <v>2995</v>
      </c>
      <c r="L5" s="6">
        <v>3031</v>
      </c>
      <c r="M5" s="6">
        <v>3048</v>
      </c>
      <c r="N5" s="6">
        <v>3050</v>
      </c>
      <c r="O5" s="6">
        <v>3088</v>
      </c>
      <c r="P5" s="6">
        <v>3146</v>
      </c>
    </row>
    <row r="6" spans="1:16" ht="11.25" x14ac:dyDescent="0.2">
      <c r="A6" s="2" t="s">
        <v>3</v>
      </c>
      <c r="B6" s="6">
        <v>57</v>
      </c>
      <c r="C6" s="6">
        <v>61</v>
      </c>
      <c r="D6" s="6">
        <v>72</v>
      </c>
      <c r="E6" s="6">
        <v>74</v>
      </c>
      <c r="F6" s="6">
        <v>75</v>
      </c>
      <c r="G6" s="6">
        <v>75</v>
      </c>
      <c r="H6" s="6">
        <v>71</v>
      </c>
      <c r="I6" s="6">
        <v>60</v>
      </c>
      <c r="J6" s="6">
        <v>77</v>
      </c>
      <c r="K6" s="6">
        <v>69</v>
      </c>
      <c r="L6" s="6">
        <v>69</v>
      </c>
      <c r="M6" s="6">
        <v>71</v>
      </c>
      <c r="N6" s="6">
        <v>77</v>
      </c>
      <c r="O6" s="6">
        <v>95</v>
      </c>
      <c r="P6" s="6">
        <f>Data!$B$34</f>
        <v>97</v>
      </c>
    </row>
    <row r="7" spans="1:16" ht="11.25" x14ac:dyDescent="0.2">
      <c r="A7" s="2" t="s">
        <v>4</v>
      </c>
      <c r="B7" s="7">
        <v>1.8404907975460124E-2</v>
      </c>
      <c r="C7" s="7">
        <v>1.9526248399487835E-2</v>
      </c>
      <c r="D7" s="7">
        <v>2.2634391700723042E-2</v>
      </c>
      <c r="E7" s="7">
        <v>2.2135806162129824E-2</v>
      </c>
      <c r="F7" s="7">
        <v>2.2583559168925023E-2</v>
      </c>
      <c r="G7" s="7">
        <v>2.2638092363416844E-2</v>
      </c>
      <c r="H7" s="7">
        <v>2.1826006762988012E-2</v>
      </c>
      <c r="I7" s="7">
        <v>1.8963337547408345E-2</v>
      </c>
      <c r="J7" s="7">
        <v>2.4436686766105997E-2</v>
      </c>
      <c r="K7" s="7">
        <v>2.3038397328881469E-2</v>
      </c>
      <c r="L7" s="7">
        <v>2.276476410425602E-2</v>
      </c>
      <c r="M7" s="7">
        <v>2.3293963254593177E-2</v>
      </c>
      <c r="N7" s="7">
        <v>2.5245901639344263E-2</v>
      </c>
      <c r="O7" s="7">
        <v>3.0764248704663211E-2</v>
      </c>
      <c r="P7" s="7">
        <f>IF(P6/P5&gt;1,1,P6/P5)</f>
        <v>3.0832803560076286E-2</v>
      </c>
    </row>
    <row r="8" spans="1:16" ht="11.25" x14ac:dyDescent="0.2">
      <c r="A8" s="2" t="s">
        <v>5</v>
      </c>
      <c r="B8" s="6">
        <v>3040</v>
      </c>
      <c r="C8" s="6">
        <v>3063</v>
      </c>
      <c r="D8" s="6">
        <v>3109</v>
      </c>
      <c r="E8" s="6">
        <v>3269</v>
      </c>
      <c r="F8" s="6">
        <v>3246</v>
      </c>
      <c r="G8" s="6">
        <v>3238</v>
      </c>
      <c r="H8" s="6">
        <v>3182</v>
      </c>
      <c r="I8" s="6">
        <v>3104</v>
      </c>
      <c r="J8" s="6">
        <v>3074</v>
      </c>
      <c r="K8" s="6">
        <v>2926</v>
      </c>
      <c r="L8" s="6">
        <v>2962</v>
      </c>
      <c r="M8" s="6">
        <v>2977</v>
      </c>
      <c r="N8" s="6">
        <v>2973</v>
      </c>
      <c r="O8" s="6">
        <v>2993</v>
      </c>
      <c r="P8" s="6">
        <f>IF(P5-P6&lt;0,0,P5-P6)</f>
        <v>3049</v>
      </c>
    </row>
    <row r="9" spans="1:16" ht="11.25" x14ac:dyDescent="0.2">
      <c r="A9" s="2" t="s">
        <v>6</v>
      </c>
      <c r="B9" s="7">
        <v>0.98159509202453987</v>
      </c>
      <c r="C9" s="7">
        <v>0.9804737516005122</v>
      </c>
      <c r="D9" s="7">
        <v>0.97736560829927699</v>
      </c>
      <c r="E9" s="7">
        <v>0.97786419383787015</v>
      </c>
      <c r="F9" s="7">
        <v>0.97741644083107493</v>
      </c>
      <c r="G9" s="7">
        <v>0.97736190763658315</v>
      </c>
      <c r="H9" s="7">
        <v>0.97817399323701204</v>
      </c>
      <c r="I9" s="7">
        <v>0.98103666245259169</v>
      </c>
      <c r="J9" s="7">
        <v>0.975563313233894</v>
      </c>
      <c r="K9" s="7">
        <v>0.97696160267111853</v>
      </c>
      <c r="L9" s="7">
        <v>0.97723523589574401</v>
      </c>
      <c r="M9" s="7">
        <v>0.97670603674540679</v>
      </c>
      <c r="N9" s="7">
        <v>0.97475409836065574</v>
      </c>
      <c r="O9" s="7">
        <v>0.96923575129533679</v>
      </c>
      <c r="P9" s="7">
        <f>P8/P5</f>
        <v>0.96916719643992366</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27312</v>
      </c>
      <c r="C12" s="6">
        <v>29037</v>
      </c>
      <c r="D12" s="6">
        <v>30474</v>
      </c>
      <c r="E12" s="6">
        <v>31935</v>
      </c>
      <c r="F12" s="6">
        <v>30485</v>
      </c>
      <c r="G12" s="6">
        <v>26042</v>
      </c>
      <c r="H12" s="6">
        <v>23825</v>
      </c>
      <c r="I12" s="6">
        <v>23755</v>
      </c>
      <c r="J12" s="6">
        <v>23511</v>
      </c>
      <c r="K12" s="6">
        <v>23452</v>
      </c>
      <c r="L12" s="6">
        <v>24438</v>
      </c>
      <c r="M12" s="6">
        <v>25914</v>
      </c>
      <c r="N12" s="6">
        <v>26893</v>
      </c>
      <c r="O12" s="6">
        <v>28255</v>
      </c>
      <c r="P12" s="6">
        <v>29461</v>
      </c>
    </row>
    <row r="13" spans="1:16" ht="11.25" x14ac:dyDescent="0.2">
      <c r="A13" s="2" t="s">
        <v>8</v>
      </c>
      <c r="B13" s="6">
        <v>19664.64</v>
      </c>
      <c r="C13" s="6">
        <v>20906.64</v>
      </c>
      <c r="D13" s="6">
        <v>21941.279999999999</v>
      </c>
      <c r="E13" s="6">
        <v>22993.200000000001</v>
      </c>
      <c r="F13" s="6">
        <v>21339.5</v>
      </c>
      <c r="G13" s="6">
        <v>18229.399999999998</v>
      </c>
      <c r="H13" s="6">
        <v>16677.5</v>
      </c>
      <c r="I13" s="6">
        <v>16628.5</v>
      </c>
      <c r="J13" s="6">
        <v>16457.7</v>
      </c>
      <c r="K13" s="6">
        <v>16416.399999999998</v>
      </c>
      <c r="L13" s="6">
        <v>17106.599999999999</v>
      </c>
      <c r="M13" s="6">
        <v>18139.8</v>
      </c>
      <c r="N13" s="6">
        <v>18825.099999999999</v>
      </c>
      <c r="O13" s="6">
        <v>19778.5</v>
      </c>
      <c r="P13" s="6">
        <f>P12*0.7</f>
        <v>20622.699999999997</v>
      </c>
    </row>
    <row r="14" spans="1:16" ht="11.25" x14ac:dyDescent="0.2">
      <c r="A14" s="2" t="s">
        <v>3</v>
      </c>
      <c r="B14" s="6">
        <v>401</v>
      </c>
      <c r="C14" s="6">
        <v>449</v>
      </c>
      <c r="D14" s="6">
        <v>472</v>
      </c>
      <c r="E14" s="6">
        <v>523</v>
      </c>
      <c r="F14" s="6">
        <v>483</v>
      </c>
      <c r="G14" s="6">
        <v>492</v>
      </c>
      <c r="H14" s="6">
        <v>544</v>
      </c>
      <c r="I14" s="6">
        <v>507</v>
      </c>
      <c r="J14" s="6">
        <v>552</v>
      </c>
      <c r="K14" s="6">
        <v>528.5</v>
      </c>
      <c r="L14" s="6">
        <v>604.83333333333337</v>
      </c>
      <c r="M14" s="6">
        <v>1199.9166666666665</v>
      </c>
      <c r="N14" s="6">
        <v>1102.9166666666667</v>
      </c>
      <c r="O14" s="6">
        <v>1292.8333333333333</v>
      </c>
      <c r="P14" s="6">
        <f>Data!$C$34</f>
        <v>1244.75</v>
      </c>
    </row>
    <row r="15" spans="1:16" ht="11.25" x14ac:dyDescent="0.2">
      <c r="A15" s="2" t="s">
        <v>4</v>
      </c>
      <c r="B15" s="7">
        <v>2.0391931914339648E-2</v>
      </c>
      <c r="C15" s="7">
        <v>2.1476430454630682E-2</v>
      </c>
      <c r="D15" s="7">
        <v>2.1511962838995719E-2</v>
      </c>
      <c r="E15" s="7">
        <v>2.2745855296348486E-2</v>
      </c>
      <c r="F15" s="7">
        <v>2.2634082335574873E-2</v>
      </c>
      <c r="G15" s="7">
        <v>2.6989368821793369E-2</v>
      </c>
      <c r="H15" s="7">
        <v>3.2618797781442062E-2</v>
      </c>
      <c r="I15" s="7">
        <v>3.0489821691673934E-2</v>
      </c>
      <c r="J15" s="7">
        <v>3.3540531179934011E-2</v>
      </c>
      <c r="K15" s="7">
        <v>3.2193416339757808E-2</v>
      </c>
      <c r="L15" s="7">
        <v>3.5356723915525787E-2</v>
      </c>
      <c r="M15" s="7">
        <v>6.6148285354120026E-2</v>
      </c>
      <c r="N15" s="7">
        <v>5.8587559517169464E-2</v>
      </c>
      <c r="O15" s="7">
        <v>6.5365590582366365E-2</v>
      </c>
      <c r="P15" s="7">
        <f>IF(P14/P13&gt;1,1,P14/P13)</f>
        <v>6.0358246010464203E-2</v>
      </c>
    </row>
    <row r="16" spans="1:16" ht="11.25" x14ac:dyDescent="0.2">
      <c r="A16" s="2" t="s">
        <v>5</v>
      </c>
      <c r="B16" s="6">
        <v>19263.64</v>
      </c>
      <c r="C16" s="6">
        <v>20457.64</v>
      </c>
      <c r="D16" s="6">
        <v>21469.279999999999</v>
      </c>
      <c r="E16" s="6">
        <v>22470.2</v>
      </c>
      <c r="F16" s="6">
        <v>20856.5</v>
      </c>
      <c r="G16" s="6">
        <v>17737.399999999998</v>
      </c>
      <c r="H16" s="6">
        <v>16133.5</v>
      </c>
      <c r="I16" s="6">
        <v>16121.5</v>
      </c>
      <c r="J16" s="6">
        <v>15905.7</v>
      </c>
      <c r="K16" s="6">
        <v>15887.899999999998</v>
      </c>
      <c r="L16" s="6">
        <v>16501.766666666666</v>
      </c>
      <c r="M16" s="6">
        <v>16939.883333333331</v>
      </c>
      <c r="N16" s="6">
        <v>17722.183333333331</v>
      </c>
      <c r="O16" s="6">
        <v>18485.666666666668</v>
      </c>
      <c r="P16" s="6">
        <f>IF(P13-P14&lt;0,0,P13-P14)</f>
        <v>19377.949999999997</v>
      </c>
    </row>
    <row r="17" spans="1:16" ht="11.25" x14ac:dyDescent="0.2">
      <c r="A17" s="2" t="s">
        <v>6</v>
      </c>
      <c r="B17" s="7">
        <v>0.97960806808566037</v>
      </c>
      <c r="C17" s="7">
        <v>0.97852356954536934</v>
      </c>
      <c r="D17" s="7">
        <v>0.9784880371610043</v>
      </c>
      <c r="E17" s="7">
        <v>0.97725414470365146</v>
      </c>
      <c r="F17" s="7">
        <v>0.97736591766442515</v>
      </c>
      <c r="G17" s="7">
        <v>0.97301063117820663</v>
      </c>
      <c r="H17" s="7">
        <v>0.96738120221855795</v>
      </c>
      <c r="I17" s="7">
        <v>0.96951017830832609</v>
      </c>
      <c r="J17" s="7">
        <v>0.96645946882006595</v>
      </c>
      <c r="K17" s="7">
        <v>0.96780658366024219</v>
      </c>
      <c r="L17" s="7">
        <v>0.96464327608447431</v>
      </c>
      <c r="M17" s="7">
        <v>0.9338517146458799</v>
      </c>
      <c r="N17" s="7">
        <v>0.94141244048283046</v>
      </c>
      <c r="O17" s="7">
        <v>0.93463440941763365</v>
      </c>
      <c r="P17" s="7">
        <f>P16/P13</f>
        <v>0.93964175398953576</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894257</v>
      </c>
      <c r="C20" s="6">
        <v>961303</v>
      </c>
      <c r="D20" s="6">
        <v>1061881</v>
      </c>
      <c r="E20" s="6">
        <v>1170607</v>
      </c>
      <c r="F20" s="6">
        <v>1172098</v>
      </c>
      <c r="G20" s="6">
        <v>1019812</v>
      </c>
      <c r="H20" s="6">
        <v>960263</v>
      </c>
      <c r="I20" s="6">
        <v>980029</v>
      </c>
      <c r="J20" s="6">
        <v>992894</v>
      </c>
      <c r="K20" s="6">
        <v>1001656</v>
      </c>
      <c r="L20" s="6">
        <v>1081515</v>
      </c>
      <c r="M20" s="6">
        <v>1174129</v>
      </c>
      <c r="N20" s="6">
        <v>1250952</v>
      </c>
      <c r="O20" s="6">
        <v>1402449</v>
      </c>
      <c r="P20" s="6">
        <v>1497640</v>
      </c>
    </row>
    <row r="21" spans="1:16" ht="11.25" x14ac:dyDescent="0.2">
      <c r="A21" s="2" t="s">
        <v>8</v>
      </c>
      <c r="B21" s="6">
        <v>599152.19000000006</v>
      </c>
      <c r="C21" s="6">
        <v>644073.01</v>
      </c>
      <c r="D21" s="6">
        <v>711460.27</v>
      </c>
      <c r="E21" s="6">
        <v>784306.69000000006</v>
      </c>
      <c r="F21" s="6">
        <v>750142.72</v>
      </c>
      <c r="G21" s="6">
        <v>652679.68000000005</v>
      </c>
      <c r="H21" s="6">
        <v>614568.32000000007</v>
      </c>
      <c r="I21" s="6">
        <v>627218.56000000006</v>
      </c>
      <c r="J21" s="6">
        <v>635452.16000000003</v>
      </c>
      <c r="K21" s="6">
        <v>641059.83999999997</v>
      </c>
      <c r="L21" s="6">
        <v>692169.6</v>
      </c>
      <c r="M21" s="6">
        <v>751442.56</v>
      </c>
      <c r="N21" s="6">
        <v>800609.28000000003</v>
      </c>
      <c r="O21" s="6">
        <v>897567.36</v>
      </c>
      <c r="P21" s="6">
        <f>P20*0.64</f>
        <v>958489.59999999998</v>
      </c>
    </row>
    <row r="22" spans="1:16" ht="11.25" x14ac:dyDescent="0.2">
      <c r="A22" s="2" t="s">
        <v>3</v>
      </c>
      <c r="B22" s="6">
        <v>12737</v>
      </c>
      <c r="C22" s="6">
        <v>14855</v>
      </c>
      <c r="D22" s="6">
        <v>15870</v>
      </c>
      <c r="E22" s="6">
        <v>20042</v>
      </c>
      <c r="F22" s="6">
        <v>23504</v>
      </c>
      <c r="G22" s="6">
        <v>25088</v>
      </c>
      <c r="H22" s="6">
        <v>32442</v>
      </c>
      <c r="I22" s="6">
        <v>30354</v>
      </c>
      <c r="J22" s="6">
        <v>36743</v>
      </c>
      <c r="K22" s="6">
        <v>34801.814079999996</v>
      </c>
      <c r="L22" s="6">
        <v>31123.182319999996</v>
      </c>
      <c r="M22" s="6">
        <v>53170.894249999998</v>
      </c>
      <c r="N22" s="6">
        <v>49147.69025</v>
      </c>
      <c r="O22" s="6">
        <v>58355.31955</v>
      </c>
      <c r="P22" s="6">
        <f>Data!$D$34</f>
        <v>60037.523499999996</v>
      </c>
    </row>
    <row r="23" spans="1:16" ht="11.25" x14ac:dyDescent="0.2">
      <c r="A23" s="2" t="s">
        <v>4</v>
      </c>
      <c r="B23" s="7">
        <v>2.1258371766946223E-2</v>
      </c>
      <c r="C23" s="7">
        <v>2.3064155413064117E-2</v>
      </c>
      <c r="D23" s="7">
        <v>2.2306235034037811E-2</v>
      </c>
      <c r="E23" s="7">
        <v>2.5553779223788081E-2</v>
      </c>
      <c r="F23" s="7">
        <v>3.1332704261930321E-2</v>
      </c>
      <c r="G23" s="7">
        <v>3.8438457284283765E-2</v>
      </c>
      <c r="H23" s="7">
        <v>5.2788272587822288E-2</v>
      </c>
      <c r="I23" s="7">
        <v>4.8394613832855961E-2</v>
      </c>
      <c r="J23" s="7">
        <v>5.7821819348288936E-2</v>
      </c>
      <c r="K23" s="7">
        <v>5.42879336818229E-2</v>
      </c>
      <c r="L23" s="7">
        <v>4.4964676749744567E-2</v>
      </c>
      <c r="M23" s="7">
        <v>7.0758427962877152E-2</v>
      </c>
      <c r="N23" s="7">
        <v>6.1387859818462259E-2</v>
      </c>
      <c r="O23" s="7">
        <v>6.5014975087775026E-2</v>
      </c>
      <c r="P23" s="7">
        <f>IF(P22/P21&gt;1,1,P22/P21)</f>
        <v>6.2637636861161555E-2</v>
      </c>
    </row>
    <row r="24" spans="1:16" ht="11.25" x14ac:dyDescent="0.2">
      <c r="A24" s="2" t="s">
        <v>5</v>
      </c>
      <c r="B24" s="6">
        <v>586415.19000000006</v>
      </c>
      <c r="C24" s="6">
        <v>629218.01</v>
      </c>
      <c r="D24" s="6">
        <v>695590.27</v>
      </c>
      <c r="E24" s="6">
        <v>764264.69000000006</v>
      </c>
      <c r="F24" s="6">
        <v>726638.72</v>
      </c>
      <c r="G24" s="6">
        <v>627591.68000000005</v>
      </c>
      <c r="H24" s="6">
        <v>582126.32000000007</v>
      </c>
      <c r="I24" s="6">
        <v>596864.56000000006</v>
      </c>
      <c r="J24" s="6">
        <v>598709.16</v>
      </c>
      <c r="K24" s="6">
        <v>606258.02591999993</v>
      </c>
      <c r="L24" s="6">
        <v>661046.41767999995</v>
      </c>
      <c r="M24" s="6">
        <v>698271.66575000004</v>
      </c>
      <c r="N24" s="6">
        <v>751461.58975000004</v>
      </c>
      <c r="O24" s="6">
        <v>839212.04044999997</v>
      </c>
      <c r="P24" s="6">
        <f>IF(P21-P22&lt;0,0,P21-P22)</f>
        <v>898452.07649999997</v>
      </c>
    </row>
    <row r="25" spans="1:16" ht="11.25" x14ac:dyDescent="0.2">
      <c r="A25" s="2" t="s">
        <v>6</v>
      </c>
      <c r="B25" s="7">
        <v>0.97874162823305377</v>
      </c>
      <c r="C25" s="7">
        <v>0.97693584458693583</v>
      </c>
      <c r="D25" s="7">
        <v>0.97769376496596216</v>
      </c>
      <c r="E25" s="7">
        <v>0.9744462207762119</v>
      </c>
      <c r="F25" s="7">
        <v>0.96866729573806964</v>
      </c>
      <c r="G25" s="7">
        <v>0.96156154271571626</v>
      </c>
      <c r="H25" s="7">
        <v>0.94721172741217774</v>
      </c>
      <c r="I25" s="7">
        <v>0.95160538616714407</v>
      </c>
      <c r="J25" s="7">
        <v>0.94217818065171111</v>
      </c>
      <c r="K25" s="7">
        <v>0.94571206631817706</v>
      </c>
      <c r="L25" s="7">
        <v>0.95503532325025542</v>
      </c>
      <c r="M25" s="7">
        <v>0.92924157203712288</v>
      </c>
      <c r="N25" s="7">
        <v>0.93861214018153771</v>
      </c>
      <c r="O25" s="7">
        <v>0.9349850249122249</v>
      </c>
      <c r="P25" s="7">
        <f>P24/P21</f>
        <v>0.93736236313883847</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64</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278</v>
      </c>
      <c r="C5" s="6">
        <v>298</v>
      </c>
      <c r="D5" s="6">
        <v>289</v>
      </c>
      <c r="E5" s="6">
        <v>298</v>
      </c>
      <c r="F5" s="6">
        <v>300</v>
      </c>
      <c r="G5" s="6">
        <v>301</v>
      </c>
      <c r="H5" s="6">
        <v>314</v>
      </c>
      <c r="I5" s="6">
        <v>338</v>
      </c>
      <c r="J5" s="6">
        <v>390</v>
      </c>
      <c r="K5" s="6">
        <v>430</v>
      </c>
      <c r="L5" s="6">
        <v>454</v>
      </c>
      <c r="M5" s="6">
        <v>472</v>
      </c>
      <c r="N5" s="6">
        <v>475</v>
      </c>
      <c r="O5" s="6">
        <v>457</v>
      </c>
      <c r="P5" s="6">
        <v>442</v>
      </c>
    </row>
    <row r="6" spans="1:16" ht="11.25" x14ac:dyDescent="0.2">
      <c r="A6" s="2" t="s">
        <v>3</v>
      </c>
      <c r="B6" s="6">
        <v>50</v>
      </c>
      <c r="C6" s="6">
        <v>50</v>
      </c>
      <c r="D6" s="6">
        <v>49</v>
      </c>
      <c r="E6" s="6">
        <v>51</v>
      </c>
      <c r="F6" s="6">
        <v>55</v>
      </c>
      <c r="G6" s="6">
        <v>56</v>
      </c>
      <c r="H6" s="6">
        <v>74</v>
      </c>
      <c r="I6" s="6">
        <v>92</v>
      </c>
      <c r="J6" s="6">
        <v>98</v>
      </c>
      <c r="K6" s="6">
        <v>108</v>
      </c>
      <c r="L6" s="6">
        <v>98</v>
      </c>
      <c r="M6" s="6">
        <v>95</v>
      </c>
      <c r="N6" s="6">
        <v>90</v>
      </c>
      <c r="O6" s="6">
        <v>79</v>
      </c>
      <c r="P6" s="6">
        <f>Data!$B$35</f>
        <v>76</v>
      </c>
    </row>
    <row r="7" spans="1:16" ht="11.25" x14ac:dyDescent="0.2">
      <c r="A7" s="2" t="s">
        <v>4</v>
      </c>
      <c r="B7" s="7">
        <v>0.17985611510791366</v>
      </c>
      <c r="C7" s="7">
        <v>0.16778523489932887</v>
      </c>
      <c r="D7" s="7">
        <v>0.16955017301038061</v>
      </c>
      <c r="E7" s="7">
        <v>0.17114093959731544</v>
      </c>
      <c r="F7" s="7">
        <v>0.18333333333333332</v>
      </c>
      <c r="G7" s="7">
        <v>0.18604651162790697</v>
      </c>
      <c r="H7" s="7">
        <v>0.2356687898089172</v>
      </c>
      <c r="I7" s="7">
        <v>0.27218934911242604</v>
      </c>
      <c r="J7" s="7">
        <v>0.25128205128205128</v>
      </c>
      <c r="K7" s="7">
        <v>0.25116279069767444</v>
      </c>
      <c r="L7" s="7">
        <v>0.21585903083700442</v>
      </c>
      <c r="M7" s="7">
        <v>0.20127118644067796</v>
      </c>
      <c r="N7" s="7">
        <v>0.18947368421052632</v>
      </c>
      <c r="O7" s="7">
        <v>0.17286652078774617</v>
      </c>
      <c r="P7" s="7">
        <f>IF(P6/P5&gt;1,1,P6/P5)</f>
        <v>0.17194570135746606</v>
      </c>
    </row>
    <row r="8" spans="1:16" ht="11.25" x14ac:dyDescent="0.2">
      <c r="A8" s="2" t="s">
        <v>5</v>
      </c>
      <c r="B8" s="6">
        <v>228</v>
      </c>
      <c r="C8" s="6">
        <v>248</v>
      </c>
      <c r="D8" s="6">
        <v>240</v>
      </c>
      <c r="E8" s="6">
        <v>247</v>
      </c>
      <c r="F8" s="6">
        <v>245</v>
      </c>
      <c r="G8" s="6">
        <v>245</v>
      </c>
      <c r="H8" s="6">
        <v>240</v>
      </c>
      <c r="I8" s="6">
        <v>246</v>
      </c>
      <c r="J8" s="6">
        <v>292</v>
      </c>
      <c r="K8" s="6">
        <v>322</v>
      </c>
      <c r="L8" s="6">
        <v>356</v>
      </c>
      <c r="M8" s="6">
        <v>377</v>
      </c>
      <c r="N8" s="6">
        <v>385</v>
      </c>
      <c r="O8" s="6">
        <v>378</v>
      </c>
      <c r="P8" s="6">
        <f>IF(P5-P6&lt;0,0,P5-P6)</f>
        <v>366</v>
      </c>
    </row>
    <row r="9" spans="1:16" ht="11.25" x14ac:dyDescent="0.2">
      <c r="A9" s="2" t="s">
        <v>6</v>
      </c>
      <c r="B9" s="7">
        <v>0.82014388489208634</v>
      </c>
      <c r="C9" s="7">
        <v>0.83221476510067116</v>
      </c>
      <c r="D9" s="7">
        <v>0.83044982698961933</v>
      </c>
      <c r="E9" s="7">
        <v>0.82885906040268453</v>
      </c>
      <c r="F9" s="7">
        <v>0.81666666666666665</v>
      </c>
      <c r="G9" s="7">
        <v>0.81395348837209303</v>
      </c>
      <c r="H9" s="7">
        <v>0.76433121019108285</v>
      </c>
      <c r="I9" s="7">
        <v>0.72781065088757402</v>
      </c>
      <c r="J9" s="7">
        <v>0.74871794871794872</v>
      </c>
      <c r="K9" s="7">
        <v>0.74883720930232556</v>
      </c>
      <c r="L9" s="7">
        <v>0.78414096916299558</v>
      </c>
      <c r="M9" s="7">
        <v>0.79872881355932202</v>
      </c>
      <c r="N9" s="7">
        <v>0.81052631578947365</v>
      </c>
      <c r="O9" s="7">
        <v>0.82713347921225377</v>
      </c>
      <c r="P9" s="7">
        <f>P8/P5</f>
        <v>0.82805429864253388</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1755</v>
      </c>
      <c r="C12" s="6">
        <v>1853</v>
      </c>
      <c r="D12" s="6">
        <v>1941</v>
      </c>
      <c r="E12" s="6">
        <v>2083</v>
      </c>
      <c r="F12" s="6">
        <v>2184</v>
      </c>
      <c r="G12" s="6">
        <v>2335</v>
      </c>
      <c r="H12" s="6">
        <v>2314</v>
      </c>
      <c r="I12" s="6">
        <v>2691</v>
      </c>
      <c r="J12" s="6">
        <v>3388</v>
      </c>
      <c r="K12" s="6">
        <v>4262</v>
      </c>
      <c r="L12" s="6">
        <v>4803</v>
      </c>
      <c r="M12" s="6">
        <v>4772</v>
      </c>
      <c r="N12" s="6">
        <v>4047</v>
      </c>
      <c r="O12" s="6">
        <v>3737</v>
      </c>
      <c r="P12" s="6">
        <v>3606</v>
      </c>
    </row>
    <row r="13" spans="1:16" ht="11.25" x14ac:dyDescent="0.2">
      <c r="A13" s="2" t="s">
        <v>8</v>
      </c>
      <c r="B13" s="6">
        <v>1263.5999999999999</v>
      </c>
      <c r="C13" s="6">
        <v>1334.1599999999999</v>
      </c>
      <c r="D13" s="6">
        <v>1397.52</v>
      </c>
      <c r="E13" s="6">
        <v>1499.76</v>
      </c>
      <c r="F13" s="6">
        <v>1528.8</v>
      </c>
      <c r="G13" s="6">
        <v>1634.5</v>
      </c>
      <c r="H13" s="6">
        <v>1619.8</v>
      </c>
      <c r="I13" s="6">
        <v>1883.6999999999998</v>
      </c>
      <c r="J13" s="6">
        <v>2371.6</v>
      </c>
      <c r="K13" s="6">
        <v>2983.3999999999996</v>
      </c>
      <c r="L13" s="6">
        <v>3362.1</v>
      </c>
      <c r="M13" s="6">
        <v>3340.3999999999996</v>
      </c>
      <c r="N13" s="6">
        <v>2832.8999999999996</v>
      </c>
      <c r="O13" s="6">
        <v>2615.8999999999996</v>
      </c>
      <c r="P13" s="6">
        <f>P12*0.7</f>
        <v>2524.1999999999998</v>
      </c>
    </row>
    <row r="14" spans="1:16" ht="11.25" x14ac:dyDescent="0.2">
      <c r="A14" s="2" t="s">
        <v>3</v>
      </c>
      <c r="B14" s="6">
        <v>645</v>
      </c>
      <c r="C14" s="6">
        <v>700</v>
      </c>
      <c r="D14" s="6">
        <v>823</v>
      </c>
      <c r="E14" s="6">
        <v>762</v>
      </c>
      <c r="F14" s="6">
        <v>762</v>
      </c>
      <c r="G14" s="6">
        <v>989</v>
      </c>
      <c r="H14" s="6">
        <v>879</v>
      </c>
      <c r="I14" s="6">
        <v>881</v>
      </c>
      <c r="J14" s="6">
        <v>1048</v>
      </c>
      <c r="K14" s="6">
        <v>1246.6666666666667</v>
      </c>
      <c r="L14" s="6">
        <v>1348</v>
      </c>
      <c r="M14" s="6">
        <v>1333</v>
      </c>
      <c r="N14" s="6">
        <v>1216.5</v>
      </c>
      <c r="O14" s="6">
        <v>976.5</v>
      </c>
      <c r="P14" s="6">
        <f>Data!$C$35</f>
        <v>905.83333333333337</v>
      </c>
    </row>
    <row r="15" spans="1:16" ht="11.25" x14ac:dyDescent="0.2">
      <c r="A15" s="2" t="s">
        <v>4</v>
      </c>
      <c r="B15" s="7">
        <v>0.51044634377967713</v>
      </c>
      <c r="C15" s="7">
        <v>0.52467470168495534</v>
      </c>
      <c r="D15" s="7">
        <v>0.58890033774114148</v>
      </c>
      <c r="E15" s="7">
        <v>0.5080812930068811</v>
      </c>
      <c r="F15" s="7">
        <v>0.49843014128728413</v>
      </c>
      <c r="G15" s="7">
        <v>0.605078005506271</v>
      </c>
      <c r="H15" s="7">
        <v>0.54265958760340782</v>
      </c>
      <c r="I15" s="7">
        <v>0.46769655465307641</v>
      </c>
      <c r="J15" s="7">
        <v>0.44189576657109125</v>
      </c>
      <c r="K15" s="7">
        <v>0.41786775714509183</v>
      </c>
      <c r="L15" s="7">
        <v>0.4009398887600012</v>
      </c>
      <c r="M15" s="7">
        <v>0.39905400550832237</v>
      </c>
      <c r="N15" s="7">
        <v>0.42941861696494765</v>
      </c>
      <c r="O15" s="7">
        <v>0.37329408616537335</v>
      </c>
      <c r="P15" s="7">
        <f>IF(P14/P13&gt;1,1,P14/P13)</f>
        <v>0.35885957266988883</v>
      </c>
    </row>
    <row r="16" spans="1:16" ht="11.25" x14ac:dyDescent="0.2">
      <c r="A16" s="2" t="s">
        <v>5</v>
      </c>
      <c r="B16" s="6">
        <v>618.59999999999991</v>
      </c>
      <c r="C16" s="6">
        <v>634.15999999999985</v>
      </c>
      <c r="D16" s="6">
        <v>574.52</v>
      </c>
      <c r="E16" s="6">
        <v>737.76</v>
      </c>
      <c r="F16" s="6">
        <v>766.8</v>
      </c>
      <c r="G16" s="6">
        <v>645.5</v>
      </c>
      <c r="H16" s="6">
        <v>740.8</v>
      </c>
      <c r="I16" s="6">
        <v>1002.6999999999998</v>
      </c>
      <c r="J16" s="6">
        <v>1323.6</v>
      </c>
      <c r="K16" s="6">
        <v>1736.7333333333329</v>
      </c>
      <c r="L16" s="6">
        <v>2014.1</v>
      </c>
      <c r="M16" s="6">
        <v>2007.3999999999996</v>
      </c>
      <c r="N16" s="6">
        <v>1616.3999999999996</v>
      </c>
      <c r="O16" s="6">
        <v>1639.3999999999996</v>
      </c>
      <c r="P16" s="6">
        <f>IF(P13-P14&lt;0,0,P13-P14)</f>
        <v>1618.3666666666663</v>
      </c>
    </row>
    <row r="17" spans="1:16" ht="11.25" x14ac:dyDescent="0.2">
      <c r="A17" s="2" t="s">
        <v>6</v>
      </c>
      <c r="B17" s="7">
        <v>0.48955365622032287</v>
      </c>
      <c r="C17" s="7">
        <v>0.47532529831504461</v>
      </c>
      <c r="D17" s="7">
        <v>0.41109966225885852</v>
      </c>
      <c r="E17" s="7">
        <v>0.4919187069931189</v>
      </c>
      <c r="F17" s="7">
        <v>0.50156985871271587</v>
      </c>
      <c r="G17" s="7">
        <v>0.39492199449372895</v>
      </c>
      <c r="H17" s="7">
        <v>0.45734041239659218</v>
      </c>
      <c r="I17" s="7">
        <v>0.53230344534692353</v>
      </c>
      <c r="J17" s="7">
        <v>0.55810423342890869</v>
      </c>
      <c r="K17" s="7">
        <v>0.58213224285490817</v>
      </c>
      <c r="L17" s="7">
        <v>0.5990601112399988</v>
      </c>
      <c r="M17" s="7">
        <v>0.60094599449167763</v>
      </c>
      <c r="N17" s="7">
        <v>0.57058138303505235</v>
      </c>
      <c r="O17" s="7">
        <v>0.6267059138346267</v>
      </c>
      <c r="P17" s="7">
        <f>P16/P13</f>
        <v>0.64114042733011112</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61297</v>
      </c>
      <c r="C20" s="6">
        <v>67056</v>
      </c>
      <c r="D20" s="6">
        <v>75017</v>
      </c>
      <c r="E20" s="6">
        <v>87285</v>
      </c>
      <c r="F20" s="6">
        <v>99848</v>
      </c>
      <c r="G20" s="6">
        <v>121593</v>
      </c>
      <c r="H20" s="6">
        <v>114522</v>
      </c>
      <c r="I20" s="6">
        <v>148139</v>
      </c>
      <c r="J20" s="6">
        <v>216991</v>
      </c>
      <c r="K20" s="6">
        <v>292835</v>
      </c>
      <c r="L20" s="6">
        <v>375110</v>
      </c>
      <c r="M20" s="6">
        <v>357520</v>
      </c>
      <c r="N20" s="6">
        <v>285281</v>
      </c>
      <c r="O20" s="6">
        <v>269040</v>
      </c>
      <c r="P20" s="6">
        <v>262772</v>
      </c>
    </row>
    <row r="21" spans="1:16" ht="11.25" x14ac:dyDescent="0.2">
      <c r="A21" s="2" t="s">
        <v>8</v>
      </c>
      <c r="B21" s="6">
        <v>41068.990000000005</v>
      </c>
      <c r="C21" s="6">
        <v>44927.520000000004</v>
      </c>
      <c r="D21" s="6">
        <v>50261.39</v>
      </c>
      <c r="E21" s="6">
        <v>58480.950000000004</v>
      </c>
      <c r="F21" s="6">
        <v>63902.720000000001</v>
      </c>
      <c r="G21" s="6">
        <v>77819.520000000004</v>
      </c>
      <c r="H21" s="6">
        <v>73294.080000000002</v>
      </c>
      <c r="I21" s="6">
        <v>94808.960000000006</v>
      </c>
      <c r="J21" s="6">
        <v>138874.23999999999</v>
      </c>
      <c r="K21" s="6">
        <v>187414.39999999999</v>
      </c>
      <c r="L21" s="6">
        <v>240070.39999999999</v>
      </c>
      <c r="M21" s="6">
        <v>228812.80000000002</v>
      </c>
      <c r="N21" s="6">
        <v>182579.84</v>
      </c>
      <c r="O21" s="6">
        <v>172185.60000000001</v>
      </c>
      <c r="P21" s="6">
        <f>P20*0.64</f>
        <v>168174.08000000002</v>
      </c>
    </row>
    <row r="22" spans="1:16" ht="11.25" x14ac:dyDescent="0.2">
      <c r="A22" s="2" t="s">
        <v>3</v>
      </c>
      <c r="B22" s="6">
        <v>25626</v>
      </c>
      <c r="C22" s="6">
        <v>27157</v>
      </c>
      <c r="D22" s="6">
        <v>37279</v>
      </c>
      <c r="E22" s="6">
        <v>35138</v>
      </c>
      <c r="F22" s="6">
        <v>35275</v>
      </c>
      <c r="G22" s="6">
        <v>58603</v>
      </c>
      <c r="H22" s="6">
        <v>52731</v>
      </c>
      <c r="I22" s="6">
        <v>50902</v>
      </c>
      <c r="J22" s="6">
        <v>68235</v>
      </c>
      <c r="K22" s="6">
        <v>90409.330249999999</v>
      </c>
      <c r="L22" s="6">
        <v>105920.16434999999</v>
      </c>
      <c r="M22" s="6">
        <v>93508.731979999982</v>
      </c>
      <c r="N22" s="6">
        <v>78353.121700000003</v>
      </c>
      <c r="O22" s="6">
        <v>66219.933669999999</v>
      </c>
      <c r="P22" s="6">
        <f>Data!$D$35</f>
        <v>62093.093150000008</v>
      </c>
    </row>
    <row r="23" spans="1:16" ht="11.25" x14ac:dyDescent="0.2">
      <c r="A23" s="2" t="s">
        <v>4</v>
      </c>
      <c r="B23" s="7">
        <v>0.62397443910843675</v>
      </c>
      <c r="C23" s="7">
        <v>0.60446247645095919</v>
      </c>
      <c r="D23" s="7">
        <v>0.74170252752659649</v>
      </c>
      <c r="E23" s="7">
        <v>0.60084523250733779</v>
      </c>
      <c r="F23" s="7">
        <v>0.55201093161605641</v>
      </c>
      <c r="G23" s="7">
        <v>0.75306298471129096</v>
      </c>
      <c r="H23" s="7">
        <v>0.71944418976266566</v>
      </c>
      <c r="I23" s="7">
        <v>0.53689018421887547</v>
      </c>
      <c r="J23" s="7">
        <v>0.49134382301570112</v>
      </c>
      <c r="K23" s="7">
        <v>0.48240332786594842</v>
      </c>
      <c r="L23" s="7">
        <v>0.44120459810955448</v>
      </c>
      <c r="M23" s="7">
        <v>0.40866914779243108</v>
      </c>
      <c r="N23" s="7">
        <v>0.42914443182774181</v>
      </c>
      <c r="O23" s="7">
        <v>0.38458462072321958</v>
      </c>
      <c r="P23" s="7">
        <f>IF(P22/P21&gt;1,1,P22/P21)</f>
        <v>0.36921916355956874</v>
      </c>
    </row>
    <row r="24" spans="1:16" ht="11.25" x14ac:dyDescent="0.2">
      <c r="A24" s="2" t="s">
        <v>5</v>
      </c>
      <c r="B24" s="6">
        <v>15442.990000000005</v>
      </c>
      <c r="C24" s="6">
        <v>17770.520000000004</v>
      </c>
      <c r="D24" s="6">
        <v>12982.39</v>
      </c>
      <c r="E24" s="6">
        <v>23342.950000000004</v>
      </c>
      <c r="F24" s="6">
        <v>28627.72</v>
      </c>
      <c r="G24" s="6">
        <v>19216.520000000004</v>
      </c>
      <c r="H24" s="6">
        <v>20563.080000000002</v>
      </c>
      <c r="I24" s="6">
        <v>43906.960000000006</v>
      </c>
      <c r="J24" s="6">
        <v>70639.239999999991</v>
      </c>
      <c r="K24" s="6">
        <v>97005.069749999995</v>
      </c>
      <c r="L24" s="6">
        <v>134150.23564999999</v>
      </c>
      <c r="M24" s="6">
        <v>135304.06802000004</v>
      </c>
      <c r="N24" s="6">
        <v>104226.71829999999</v>
      </c>
      <c r="O24" s="6">
        <v>105965.66633000001</v>
      </c>
      <c r="P24" s="6">
        <f>IF(P21-P22&lt;0,0,P21-P22)</f>
        <v>106080.98685000002</v>
      </c>
    </row>
    <row r="25" spans="1:16" ht="11.25" x14ac:dyDescent="0.2">
      <c r="A25" s="2" t="s">
        <v>6</v>
      </c>
      <c r="B25" s="7">
        <v>0.37602556089156325</v>
      </c>
      <c r="C25" s="7">
        <v>0.39553752354904081</v>
      </c>
      <c r="D25" s="7">
        <v>0.25829747247340351</v>
      </c>
      <c r="E25" s="7">
        <v>0.39915476749266221</v>
      </c>
      <c r="F25" s="7">
        <v>0.44798906838394359</v>
      </c>
      <c r="G25" s="7">
        <v>0.24693701528870909</v>
      </c>
      <c r="H25" s="7">
        <v>0.28055581023733434</v>
      </c>
      <c r="I25" s="7">
        <v>0.46310981578112453</v>
      </c>
      <c r="J25" s="7">
        <v>0.50865617698429888</v>
      </c>
      <c r="K25" s="7">
        <v>0.51759667213405158</v>
      </c>
      <c r="L25" s="7">
        <v>0.55879540189044541</v>
      </c>
      <c r="M25" s="7">
        <v>0.59133085220756887</v>
      </c>
      <c r="N25" s="7">
        <v>0.57085556817225824</v>
      </c>
      <c r="O25" s="7">
        <v>0.61541537927678047</v>
      </c>
      <c r="P25" s="7">
        <f>P24/P21</f>
        <v>0.63078083644043126</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65</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5">
        <v>2553</v>
      </c>
      <c r="C5" s="5">
        <v>2579</v>
      </c>
      <c r="D5" s="5">
        <v>2543</v>
      </c>
      <c r="E5" s="5">
        <v>2499</v>
      </c>
      <c r="F5" s="5">
        <v>2461</v>
      </c>
      <c r="G5" s="5">
        <v>2363</v>
      </c>
      <c r="H5" s="5">
        <v>2285</v>
      </c>
      <c r="I5" s="5">
        <v>2255</v>
      </c>
      <c r="J5" s="5">
        <v>2179</v>
      </c>
      <c r="K5" s="5">
        <v>2192</v>
      </c>
      <c r="L5" s="5">
        <v>2185</v>
      </c>
      <c r="M5" s="5">
        <v>2222</v>
      </c>
      <c r="N5" s="5">
        <v>2254</v>
      </c>
      <c r="O5" s="5">
        <v>2274</v>
      </c>
      <c r="P5" s="5">
        <v>2275</v>
      </c>
    </row>
    <row r="6" spans="1:16" ht="11.25" x14ac:dyDescent="0.2">
      <c r="A6" s="2" t="s">
        <v>3</v>
      </c>
      <c r="B6" s="2">
        <v>991</v>
      </c>
      <c r="C6" s="2">
        <v>964</v>
      </c>
      <c r="D6" s="2">
        <v>920</v>
      </c>
      <c r="E6" s="2">
        <v>914</v>
      </c>
      <c r="F6" s="2">
        <v>907</v>
      </c>
      <c r="G6" s="2">
        <v>846</v>
      </c>
      <c r="H6" s="2">
        <v>811</v>
      </c>
      <c r="I6" s="2">
        <v>833</v>
      </c>
      <c r="J6" s="2">
        <v>812</v>
      </c>
      <c r="K6" s="2">
        <v>852</v>
      </c>
      <c r="L6" s="5">
        <v>846</v>
      </c>
      <c r="M6" s="5">
        <v>851</v>
      </c>
      <c r="N6" s="5">
        <v>860</v>
      </c>
      <c r="O6" s="5">
        <v>869</v>
      </c>
      <c r="P6" s="5">
        <f>Data!$B$36</f>
        <v>877</v>
      </c>
    </row>
    <row r="7" spans="1:16" ht="11.25" x14ac:dyDescent="0.2">
      <c r="A7" s="2" t="s">
        <v>4</v>
      </c>
      <c r="B7" s="7">
        <v>0.38817077947512729</v>
      </c>
      <c r="C7" s="7">
        <v>0.37378829003489722</v>
      </c>
      <c r="D7" s="7">
        <v>0.36177742823436887</v>
      </c>
      <c r="E7" s="7">
        <v>0.36574629851940776</v>
      </c>
      <c r="F7" s="7">
        <v>0.36854937017472572</v>
      </c>
      <c r="G7" s="7">
        <v>0.35801946677951757</v>
      </c>
      <c r="H7" s="7">
        <v>0.35492341356673962</v>
      </c>
      <c r="I7" s="7">
        <v>0.36940133037694012</v>
      </c>
      <c r="J7" s="7">
        <v>0.37264800367140888</v>
      </c>
      <c r="K7" s="7">
        <v>0.38868613138686131</v>
      </c>
      <c r="L7" s="7">
        <v>0.38718535469107551</v>
      </c>
      <c r="M7" s="7">
        <v>0.382988298829883</v>
      </c>
      <c r="N7" s="7">
        <v>0.3815439219165927</v>
      </c>
      <c r="O7" s="7">
        <v>0.38214599824098505</v>
      </c>
      <c r="P7" s="7">
        <f>IF(P6/P5&gt;1,1,P6/P5)</f>
        <v>0.38549450549450548</v>
      </c>
    </row>
    <row r="8" spans="1:16" ht="11.25" x14ac:dyDescent="0.2">
      <c r="A8" s="2" t="s">
        <v>5</v>
      </c>
      <c r="B8" s="6">
        <v>1562</v>
      </c>
      <c r="C8" s="6">
        <v>1615</v>
      </c>
      <c r="D8" s="6">
        <v>1623</v>
      </c>
      <c r="E8" s="6">
        <v>1585</v>
      </c>
      <c r="F8" s="6">
        <v>1554</v>
      </c>
      <c r="G8" s="6">
        <v>1517</v>
      </c>
      <c r="H8" s="6">
        <v>1474</v>
      </c>
      <c r="I8" s="6">
        <v>1422</v>
      </c>
      <c r="J8" s="6">
        <v>1367</v>
      </c>
      <c r="K8" s="6">
        <v>1340</v>
      </c>
      <c r="L8" s="6">
        <v>1339</v>
      </c>
      <c r="M8" s="6">
        <v>1371</v>
      </c>
      <c r="N8" s="6">
        <v>1394</v>
      </c>
      <c r="O8" s="6">
        <v>1405</v>
      </c>
      <c r="P8" s="6">
        <f>IF(P5-P6&lt;0,0,P5-P6)</f>
        <v>1398</v>
      </c>
    </row>
    <row r="9" spans="1:16" ht="11.25" x14ac:dyDescent="0.2">
      <c r="A9" s="2" t="s">
        <v>6</v>
      </c>
      <c r="B9" s="7">
        <v>0.61182922052487265</v>
      </c>
      <c r="C9" s="7">
        <v>0.62621170996510278</v>
      </c>
      <c r="D9" s="7">
        <v>0.63822257176563113</v>
      </c>
      <c r="E9" s="7">
        <v>0.63425370148059224</v>
      </c>
      <c r="F9" s="7">
        <v>0.63145062982527422</v>
      </c>
      <c r="G9" s="7">
        <v>0.64198053322048243</v>
      </c>
      <c r="H9" s="7">
        <v>0.64507658643326038</v>
      </c>
      <c r="I9" s="7">
        <v>0.63059866962305988</v>
      </c>
      <c r="J9" s="7">
        <v>0.62735199632859107</v>
      </c>
      <c r="K9" s="7">
        <v>0.61131386861313863</v>
      </c>
      <c r="L9" s="7">
        <v>0.61281464530892449</v>
      </c>
      <c r="M9" s="7">
        <v>0.61701170117011706</v>
      </c>
      <c r="N9" s="7">
        <v>0.6184560780834073</v>
      </c>
      <c r="O9" s="7">
        <v>0.61785400175901495</v>
      </c>
      <c r="P9" s="7">
        <f>P8/P5</f>
        <v>0.61450549450549452</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v>24519</v>
      </c>
      <c r="B12" s="5">
        <v>30224</v>
      </c>
      <c r="C12" s="5">
        <v>29870</v>
      </c>
      <c r="D12" s="5">
        <v>29493</v>
      </c>
      <c r="E12" s="5">
        <v>29043</v>
      </c>
      <c r="F12" s="5">
        <v>27980</v>
      </c>
      <c r="G12" s="5">
        <v>23740</v>
      </c>
      <c r="H12" s="5">
        <v>21933</v>
      </c>
      <c r="I12" s="5">
        <v>22851</v>
      </c>
      <c r="J12" s="5">
        <v>23860</v>
      </c>
      <c r="K12" s="5">
        <v>24519</v>
      </c>
      <c r="L12" s="5">
        <v>24619</v>
      </c>
      <c r="M12" s="5">
        <v>25225</v>
      </c>
      <c r="N12" s="5">
        <v>26752</v>
      </c>
      <c r="O12" s="5">
        <v>27419</v>
      </c>
      <c r="P12" s="5">
        <v>28674</v>
      </c>
    </row>
    <row r="13" spans="1:16" ht="11.25" x14ac:dyDescent="0.2">
      <c r="A13" s="2" t="s">
        <v>8</v>
      </c>
      <c r="B13" s="6">
        <v>21761.279999999999</v>
      </c>
      <c r="C13" s="6">
        <v>21506.399999999998</v>
      </c>
      <c r="D13" s="6">
        <v>21234.959999999999</v>
      </c>
      <c r="E13" s="6">
        <v>20910.96</v>
      </c>
      <c r="F13" s="6">
        <v>19586</v>
      </c>
      <c r="G13" s="6">
        <v>16618</v>
      </c>
      <c r="H13" s="6">
        <v>15353.099999999999</v>
      </c>
      <c r="I13" s="6">
        <v>15995.699999999999</v>
      </c>
      <c r="J13" s="6">
        <v>16702</v>
      </c>
      <c r="K13" s="6">
        <v>17163.3</v>
      </c>
      <c r="L13" s="6">
        <v>17233.3</v>
      </c>
      <c r="M13" s="6">
        <v>17657.5</v>
      </c>
      <c r="N13" s="6">
        <v>18726.399999999998</v>
      </c>
      <c r="O13" s="6">
        <v>19193.3</v>
      </c>
      <c r="P13" s="6">
        <f>P12*0.7</f>
        <v>20071.8</v>
      </c>
    </row>
    <row r="14" spans="1:16" ht="11.25" x14ac:dyDescent="0.2">
      <c r="A14" s="2" t="s">
        <v>3</v>
      </c>
      <c r="B14" s="5">
        <v>9828</v>
      </c>
      <c r="C14" s="5">
        <v>9828</v>
      </c>
      <c r="D14" s="5">
        <v>9157</v>
      </c>
      <c r="E14" s="5">
        <v>11457</v>
      </c>
      <c r="F14" s="5">
        <v>10940</v>
      </c>
      <c r="G14" s="5">
        <v>8774</v>
      </c>
      <c r="H14" s="5">
        <v>7736</v>
      </c>
      <c r="I14" s="5">
        <v>9201</v>
      </c>
      <c r="J14" s="5">
        <v>9439</v>
      </c>
      <c r="K14" s="5">
        <v>8950.25</v>
      </c>
      <c r="L14" s="5">
        <v>9259.75</v>
      </c>
      <c r="M14" s="5">
        <v>9296.6666666666661</v>
      </c>
      <c r="N14" s="5">
        <v>9684.5833333333321</v>
      </c>
      <c r="O14" s="5">
        <v>10515.083333333336</v>
      </c>
      <c r="P14" s="5">
        <f>Data!$C$36</f>
        <v>11110.833333333338</v>
      </c>
    </row>
    <row r="15" spans="1:16" ht="11.25" x14ac:dyDescent="0.2">
      <c r="A15" s="2" t="s">
        <v>4</v>
      </c>
      <c r="B15" s="7">
        <v>0.4516278454208576</v>
      </c>
      <c r="C15" s="7">
        <v>0.45698024774020762</v>
      </c>
      <c r="D15" s="7">
        <v>0.43122285137339561</v>
      </c>
      <c r="E15" s="7">
        <v>0.5478945012567572</v>
      </c>
      <c r="F15" s="7">
        <v>0.55856223833350349</v>
      </c>
      <c r="G15" s="7">
        <v>0.52798170658322297</v>
      </c>
      <c r="H15" s="7">
        <v>0.50387218216516538</v>
      </c>
      <c r="I15" s="7">
        <v>0.57521708959282813</v>
      </c>
      <c r="J15" s="7">
        <v>0.56514189917375168</v>
      </c>
      <c r="K15" s="7">
        <v>0.52147605646932704</v>
      </c>
      <c r="L15" s="7">
        <v>0.53731728688063229</v>
      </c>
      <c r="M15" s="7">
        <v>0.52649959884845909</v>
      </c>
      <c r="N15" s="7">
        <v>0.51716204573934832</v>
      </c>
      <c r="O15" s="7">
        <v>0.54785176771755439</v>
      </c>
      <c r="P15" s="7">
        <f>IF(P14/P13&gt;1,1,P14/P13)</f>
        <v>0.553554406347878</v>
      </c>
    </row>
    <row r="16" spans="1:16" ht="11.25" x14ac:dyDescent="0.2">
      <c r="A16" s="2" t="s">
        <v>5</v>
      </c>
      <c r="B16" s="6">
        <v>11933.279999999999</v>
      </c>
      <c r="C16" s="6">
        <v>11678.399999999998</v>
      </c>
      <c r="D16" s="6">
        <v>12077.96</v>
      </c>
      <c r="E16" s="6">
        <v>9453.9599999999991</v>
      </c>
      <c r="F16" s="6">
        <v>8646</v>
      </c>
      <c r="G16" s="6">
        <v>7844</v>
      </c>
      <c r="H16" s="6">
        <v>7617.0999999999985</v>
      </c>
      <c r="I16" s="6">
        <v>6794.6999999999989</v>
      </c>
      <c r="J16" s="6">
        <v>7263</v>
      </c>
      <c r="K16" s="6">
        <v>8213.0499999999993</v>
      </c>
      <c r="L16" s="6">
        <v>7973.5499999999993</v>
      </c>
      <c r="M16" s="6">
        <v>8360.8333333333339</v>
      </c>
      <c r="N16" s="6">
        <v>9041.8166666666657</v>
      </c>
      <c r="O16" s="6">
        <v>8678.2166666666635</v>
      </c>
      <c r="P16" s="6">
        <f>IF(P13-P14&lt;0,0,P13-P14)</f>
        <v>8960.9666666666617</v>
      </c>
    </row>
    <row r="17" spans="1:16" ht="11.25" x14ac:dyDescent="0.2">
      <c r="A17" s="2" t="s">
        <v>6</v>
      </c>
      <c r="B17" s="7">
        <v>0.54837215457914235</v>
      </c>
      <c r="C17" s="7">
        <v>0.54301975225979238</v>
      </c>
      <c r="D17" s="7">
        <v>0.56877714862660445</v>
      </c>
      <c r="E17" s="7">
        <v>0.45210549874324274</v>
      </c>
      <c r="F17" s="7">
        <v>0.44143776166649645</v>
      </c>
      <c r="G17" s="7">
        <v>0.47201829341677698</v>
      </c>
      <c r="H17" s="7">
        <v>0.49612781783483462</v>
      </c>
      <c r="I17" s="7">
        <v>0.42478291040717187</v>
      </c>
      <c r="J17" s="7">
        <v>0.43485810082624837</v>
      </c>
      <c r="K17" s="7">
        <v>0.47852394353067296</v>
      </c>
      <c r="L17" s="7">
        <v>0.46268271311936771</v>
      </c>
      <c r="M17" s="7">
        <v>0.47350040115154091</v>
      </c>
      <c r="N17" s="7">
        <v>0.48283795426065163</v>
      </c>
      <c r="O17" s="7">
        <v>0.45214823228244566</v>
      </c>
      <c r="P17" s="7">
        <f>P16/P13</f>
        <v>0.446445593652122</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5">
        <v>1229629</v>
      </c>
      <c r="C20" s="5">
        <v>1250532</v>
      </c>
      <c r="D20" s="5">
        <v>1270078</v>
      </c>
      <c r="E20" s="5">
        <v>1348140</v>
      </c>
      <c r="F20" s="5">
        <v>1338919</v>
      </c>
      <c r="G20" s="5">
        <v>1123552</v>
      </c>
      <c r="H20" s="5">
        <v>1043186</v>
      </c>
      <c r="I20" s="5">
        <v>1123328</v>
      </c>
      <c r="J20" s="5">
        <v>1246614</v>
      </c>
      <c r="K20" s="5">
        <v>1252237</v>
      </c>
      <c r="L20" s="5">
        <v>1315437</v>
      </c>
      <c r="M20" s="5">
        <v>1392311</v>
      </c>
      <c r="N20" s="5">
        <v>1525455</v>
      </c>
      <c r="O20" s="5">
        <v>1607756</v>
      </c>
      <c r="P20" s="5">
        <v>1753944</v>
      </c>
    </row>
    <row r="21" spans="1:16" ht="11.25" x14ac:dyDescent="0.2">
      <c r="A21" s="2" t="s">
        <v>8</v>
      </c>
      <c r="B21" s="6">
        <v>823851.43</v>
      </c>
      <c r="C21" s="6">
        <v>837856.44000000006</v>
      </c>
      <c r="D21" s="6">
        <v>850952.26</v>
      </c>
      <c r="E21" s="6">
        <v>903253.8</v>
      </c>
      <c r="F21" s="6">
        <v>856908.16</v>
      </c>
      <c r="G21" s="6">
        <v>719073.28000000003</v>
      </c>
      <c r="H21" s="6">
        <v>667639.04000000004</v>
      </c>
      <c r="I21" s="6">
        <v>718929.92000000004</v>
      </c>
      <c r="J21" s="6">
        <v>797832.96</v>
      </c>
      <c r="K21" s="6">
        <v>801431.68</v>
      </c>
      <c r="L21" s="6">
        <v>841879.68</v>
      </c>
      <c r="M21" s="6">
        <v>891079.04</v>
      </c>
      <c r="N21" s="6">
        <v>976291.20000000007</v>
      </c>
      <c r="O21" s="6">
        <v>1028963.84</v>
      </c>
      <c r="P21" s="6">
        <f>P20*0.64</f>
        <v>1122524.1599999999</v>
      </c>
    </row>
    <row r="22" spans="1:16" ht="11.25" x14ac:dyDescent="0.2">
      <c r="A22" s="2" t="s">
        <v>3</v>
      </c>
      <c r="B22" s="5">
        <v>489407</v>
      </c>
      <c r="C22" s="5">
        <v>497637</v>
      </c>
      <c r="D22" s="5">
        <v>465007</v>
      </c>
      <c r="E22" s="5">
        <v>551487</v>
      </c>
      <c r="F22" s="5">
        <v>538323</v>
      </c>
      <c r="G22" s="5">
        <v>420644</v>
      </c>
      <c r="H22" s="5">
        <v>401653</v>
      </c>
      <c r="I22" s="5">
        <v>467839</v>
      </c>
      <c r="J22" s="5">
        <v>503147</v>
      </c>
      <c r="K22" s="5">
        <v>464470.41731000005</v>
      </c>
      <c r="L22" s="5">
        <v>492129.81657999987</v>
      </c>
      <c r="M22" s="5">
        <v>486066.23228000011</v>
      </c>
      <c r="N22" s="5">
        <v>517871.33075999998</v>
      </c>
      <c r="O22" s="5">
        <v>573675.33968999994</v>
      </c>
      <c r="P22" s="5">
        <f>Data!$D$36</f>
        <v>607002.17526000016</v>
      </c>
    </row>
    <row r="23" spans="1:16" ht="11.25" x14ac:dyDescent="0.2">
      <c r="A23" s="2" t="s">
        <v>4</v>
      </c>
      <c r="B23" s="7">
        <v>0.59404764278918587</v>
      </c>
      <c r="C23" s="7">
        <v>0.59394065169445964</v>
      </c>
      <c r="D23" s="7">
        <v>0.54645486222693618</v>
      </c>
      <c r="E23" s="7">
        <v>0.6105559699831874</v>
      </c>
      <c r="F23" s="7">
        <v>0.62821551378388085</v>
      </c>
      <c r="G23" s="7">
        <v>0.58498071295320553</v>
      </c>
      <c r="H23" s="7">
        <v>0.60160202734699275</v>
      </c>
      <c r="I23" s="7">
        <v>0.65074353839662147</v>
      </c>
      <c r="J23" s="7">
        <v>0.63064203313936795</v>
      </c>
      <c r="K23" s="7">
        <v>0.57955085742305568</v>
      </c>
      <c r="L23" s="7">
        <v>0.58456074932227831</v>
      </c>
      <c r="M23" s="7">
        <v>0.54548049102355733</v>
      </c>
      <c r="N23" s="7">
        <v>0.53044760698447346</v>
      </c>
      <c r="O23" s="7">
        <v>0.55752721076184752</v>
      </c>
      <c r="P23" s="7">
        <f>IF(P22/P21&gt;1,1,P22/P21)</f>
        <v>0.5407475374605748</v>
      </c>
    </row>
    <row r="24" spans="1:16" ht="11.25" x14ac:dyDescent="0.2">
      <c r="A24" s="2" t="s">
        <v>5</v>
      </c>
      <c r="B24" s="6">
        <v>334444.43000000005</v>
      </c>
      <c r="C24" s="6">
        <v>340219.44000000006</v>
      </c>
      <c r="D24" s="6">
        <v>385945.26</v>
      </c>
      <c r="E24" s="6">
        <v>351766.80000000005</v>
      </c>
      <c r="F24" s="6">
        <v>318585.16000000003</v>
      </c>
      <c r="G24" s="6">
        <v>298429.28000000003</v>
      </c>
      <c r="H24" s="6">
        <v>265986.04000000004</v>
      </c>
      <c r="I24" s="6">
        <v>251090.92000000004</v>
      </c>
      <c r="J24" s="6">
        <v>294685.95999999996</v>
      </c>
      <c r="K24" s="6">
        <v>336961.26269</v>
      </c>
      <c r="L24" s="6">
        <v>349749.86342000018</v>
      </c>
      <c r="M24" s="6">
        <v>405012.80771999992</v>
      </c>
      <c r="N24" s="6">
        <v>458419.86924000009</v>
      </c>
      <c r="O24" s="6">
        <v>455288.50031000003</v>
      </c>
      <c r="P24" s="6">
        <f>IF(P21-P22&lt;0,0,P21-P22)</f>
        <v>515521.98473999975</v>
      </c>
    </row>
    <row r="25" spans="1:16" ht="11.25" x14ac:dyDescent="0.2">
      <c r="A25" s="2" t="s">
        <v>6</v>
      </c>
      <c r="B25" s="7">
        <v>0.40595235721081413</v>
      </c>
      <c r="C25" s="7">
        <v>0.4060593483055403</v>
      </c>
      <c r="D25" s="7">
        <v>0.45354513777306382</v>
      </c>
      <c r="E25" s="7">
        <v>0.3894440300168126</v>
      </c>
      <c r="F25" s="7">
        <v>0.37178448621611915</v>
      </c>
      <c r="G25" s="7">
        <v>0.41501928704679447</v>
      </c>
      <c r="H25" s="7">
        <v>0.39839797265300725</v>
      </c>
      <c r="I25" s="7">
        <v>0.34925646160337859</v>
      </c>
      <c r="J25" s="7">
        <v>0.36935796686063205</v>
      </c>
      <c r="K25" s="7">
        <v>0.42044914257694427</v>
      </c>
      <c r="L25" s="7">
        <v>0.41543925067772175</v>
      </c>
      <c r="M25" s="7">
        <v>0.45451950897644267</v>
      </c>
      <c r="N25" s="7">
        <v>0.46955239301552659</v>
      </c>
      <c r="O25" s="7">
        <v>0.44247278923815248</v>
      </c>
      <c r="P25" s="7">
        <f>P24/P21</f>
        <v>0.45925246253942525</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66</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1068</v>
      </c>
      <c r="C5" s="6">
        <v>1071</v>
      </c>
      <c r="D5" s="6">
        <v>1081</v>
      </c>
      <c r="E5" s="6">
        <v>1105</v>
      </c>
      <c r="F5" s="6">
        <v>1116</v>
      </c>
      <c r="G5" s="6">
        <v>1111</v>
      </c>
      <c r="H5" s="6">
        <v>1119</v>
      </c>
      <c r="I5" s="6">
        <v>1096</v>
      </c>
      <c r="J5" s="6">
        <v>1092</v>
      </c>
      <c r="K5" s="6">
        <v>1109</v>
      </c>
      <c r="L5" s="6">
        <v>1154</v>
      </c>
      <c r="M5" s="6">
        <v>1159</v>
      </c>
      <c r="N5" s="6">
        <v>1168</v>
      </c>
      <c r="O5" s="6">
        <v>1200</v>
      </c>
      <c r="P5" s="6">
        <v>1221</v>
      </c>
    </row>
    <row r="6" spans="1:16" ht="11.25" x14ac:dyDescent="0.2">
      <c r="A6" s="2" t="s">
        <v>3</v>
      </c>
      <c r="B6" s="6">
        <v>66</v>
      </c>
      <c r="C6" s="6">
        <v>68</v>
      </c>
      <c r="D6" s="6">
        <v>72</v>
      </c>
      <c r="E6" s="6">
        <v>73</v>
      </c>
      <c r="F6" s="6">
        <v>72</v>
      </c>
      <c r="G6" s="6">
        <v>66</v>
      </c>
      <c r="H6" s="6">
        <v>89</v>
      </c>
      <c r="I6" s="6">
        <v>73</v>
      </c>
      <c r="J6" s="6">
        <v>70</v>
      </c>
      <c r="K6" s="6">
        <v>69</v>
      </c>
      <c r="L6" s="6">
        <v>87</v>
      </c>
      <c r="M6" s="6">
        <v>86</v>
      </c>
      <c r="N6" s="6">
        <v>83</v>
      </c>
      <c r="O6" s="6">
        <v>86</v>
      </c>
      <c r="P6" s="6">
        <f>Data!$B$37</f>
        <v>81</v>
      </c>
    </row>
    <row r="7" spans="1:16" ht="11.25" x14ac:dyDescent="0.2">
      <c r="A7" s="2" t="s">
        <v>4</v>
      </c>
      <c r="B7" s="7">
        <v>6.1797752808988762E-2</v>
      </c>
      <c r="C7" s="7">
        <v>6.3492063492063489E-2</v>
      </c>
      <c r="D7" s="7">
        <v>6.66049953746531E-2</v>
      </c>
      <c r="E7" s="7">
        <v>6.6063348416289594E-2</v>
      </c>
      <c r="F7" s="7">
        <v>6.4516129032258063E-2</v>
      </c>
      <c r="G7" s="7">
        <v>5.9405940594059403E-2</v>
      </c>
      <c r="H7" s="7">
        <v>7.9535299374441468E-2</v>
      </c>
      <c r="I7" s="7">
        <v>6.6605839416058396E-2</v>
      </c>
      <c r="J7" s="7">
        <v>6.4102564102564097E-2</v>
      </c>
      <c r="K7" s="7">
        <v>6.2218214607754736E-2</v>
      </c>
      <c r="L7" s="7">
        <v>7.5389948006932411E-2</v>
      </c>
      <c r="M7" s="7">
        <v>7.4201898188093182E-2</v>
      </c>
      <c r="N7" s="7">
        <v>7.1061643835616445E-2</v>
      </c>
      <c r="O7" s="7">
        <v>7.166666666666667E-2</v>
      </c>
      <c r="P7" s="7">
        <f>IF(P6/P5&gt;1,1,P6/P5)</f>
        <v>6.6339066339066333E-2</v>
      </c>
    </row>
    <row r="8" spans="1:16" ht="11.25" x14ac:dyDescent="0.2">
      <c r="A8" s="2" t="s">
        <v>5</v>
      </c>
      <c r="B8" s="6">
        <v>1002</v>
      </c>
      <c r="C8" s="6">
        <v>1003</v>
      </c>
      <c r="D8" s="6">
        <v>1009</v>
      </c>
      <c r="E8" s="6">
        <v>1032</v>
      </c>
      <c r="F8" s="6">
        <v>1044</v>
      </c>
      <c r="G8" s="6">
        <v>1045</v>
      </c>
      <c r="H8" s="6">
        <v>1030</v>
      </c>
      <c r="I8" s="6">
        <v>1023</v>
      </c>
      <c r="J8" s="6">
        <v>1022</v>
      </c>
      <c r="K8" s="6">
        <v>1040</v>
      </c>
      <c r="L8" s="6">
        <v>1067</v>
      </c>
      <c r="M8" s="6">
        <v>1073</v>
      </c>
      <c r="N8" s="6">
        <v>1085</v>
      </c>
      <c r="O8" s="6">
        <v>1114</v>
      </c>
      <c r="P8" s="6">
        <f>IF(P5-P6&lt;0,0,P5-P6)</f>
        <v>1140</v>
      </c>
    </row>
    <row r="9" spans="1:16" ht="11.25" x14ac:dyDescent="0.2">
      <c r="A9" s="2" t="s">
        <v>6</v>
      </c>
      <c r="B9" s="7">
        <v>0.9382022471910112</v>
      </c>
      <c r="C9" s="7">
        <v>0.93650793650793651</v>
      </c>
      <c r="D9" s="7">
        <v>0.93339500462534686</v>
      </c>
      <c r="E9" s="7">
        <v>0.93393665158371042</v>
      </c>
      <c r="F9" s="7">
        <v>0.93548387096774188</v>
      </c>
      <c r="G9" s="7">
        <v>0.94059405940594054</v>
      </c>
      <c r="H9" s="7">
        <v>0.92046470062555852</v>
      </c>
      <c r="I9" s="7">
        <v>0.93339416058394165</v>
      </c>
      <c r="J9" s="7">
        <v>0.9358974358974359</v>
      </c>
      <c r="K9" s="7">
        <v>0.93778178539224522</v>
      </c>
      <c r="L9" s="7">
        <v>0.92461005199306756</v>
      </c>
      <c r="M9" s="7">
        <v>0.9257981018119068</v>
      </c>
      <c r="N9" s="7">
        <v>0.92893835616438358</v>
      </c>
      <c r="O9" s="7">
        <v>0.92833333333333334</v>
      </c>
      <c r="P9" s="7">
        <f>P8/P5</f>
        <v>0.93366093366093361</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2" customHeight="1" x14ac:dyDescent="0.2">
      <c r="A12" s="2" t="s">
        <v>2</v>
      </c>
      <c r="B12" s="6">
        <v>9311</v>
      </c>
      <c r="C12" s="6">
        <v>9387</v>
      </c>
      <c r="D12" s="6">
        <v>9967</v>
      </c>
      <c r="E12" s="6">
        <v>9946</v>
      </c>
      <c r="F12" s="6">
        <v>10390</v>
      </c>
      <c r="G12" s="6">
        <v>9489</v>
      </c>
      <c r="H12" s="6">
        <v>8927</v>
      </c>
      <c r="I12" s="6">
        <v>9223</v>
      </c>
      <c r="J12" s="6">
        <v>9362</v>
      </c>
      <c r="K12" s="6">
        <v>10183</v>
      </c>
      <c r="L12" s="6">
        <v>10646</v>
      </c>
      <c r="M12" s="6">
        <v>11081</v>
      </c>
      <c r="N12" s="6">
        <v>10776</v>
      </c>
      <c r="O12" s="6">
        <v>10819</v>
      </c>
      <c r="P12" s="6">
        <v>11322</v>
      </c>
    </row>
    <row r="13" spans="1:16" ht="11.25" x14ac:dyDescent="0.2">
      <c r="A13" s="2" t="s">
        <v>8</v>
      </c>
      <c r="B13" s="6">
        <v>6703.92</v>
      </c>
      <c r="C13" s="6">
        <v>6758.6399999999994</v>
      </c>
      <c r="D13" s="6">
        <v>7176.24</v>
      </c>
      <c r="E13" s="6">
        <v>7161.12</v>
      </c>
      <c r="F13" s="6">
        <v>7272.9999999999991</v>
      </c>
      <c r="G13" s="6">
        <v>6642.2999999999993</v>
      </c>
      <c r="H13" s="6">
        <v>6248.9</v>
      </c>
      <c r="I13" s="6">
        <v>6456.0999999999995</v>
      </c>
      <c r="J13" s="6">
        <v>6553.4</v>
      </c>
      <c r="K13" s="6">
        <v>7128.0999999999995</v>
      </c>
      <c r="L13" s="6">
        <v>7452.2</v>
      </c>
      <c r="M13" s="6">
        <v>7756.7</v>
      </c>
      <c r="N13" s="6">
        <v>7543.2</v>
      </c>
      <c r="O13" s="6">
        <v>7573.2999999999993</v>
      </c>
      <c r="P13" s="6">
        <f>P12*0.7</f>
        <v>7925.4</v>
      </c>
    </row>
    <row r="14" spans="1:16" ht="11.25" x14ac:dyDescent="0.2">
      <c r="A14" s="2" t="s">
        <v>3</v>
      </c>
      <c r="B14" s="6">
        <v>909</v>
      </c>
      <c r="C14" s="6">
        <v>992</v>
      </c>
      <c r="D14" s="6">
        <v>1066</v>
      </c>
      <c r="E14" s="6">
        <v>1115</v>
      </c>
      <c r="F14" s="6">
        <v>1458</v>
      </c>
      <c r="G14" s="6">
        <v>1031</v>
      </c>
      <c r="H14" s="6">
        <v>885</v>
      </c>
      <c r="I14" s="6">
        <v>984</v>
      </c>
      <c r="J14" s="6">
        <v>1129</v>
      </c>
      <c r="K14" s="6">
        <v>1304.5</v>
      </c>
      <c r="L14" s="6">
        <v>1427.5</v>
      </c>
      <c r="M14" s="6">
        <v>1407.4166666666665</v>
      </c>
      <c r="N14" s="6">
        <v>1099.8333333333333</v>
      </c>
      <c r="O14" s="6">
        <v>1099.6666666666667</v>
      </c>
      <c r="P14" s="6">
        <f>Data!$C$37</f>
        <v>1111.5</v>
      </c>
    </row>
    <row r="15" spans="1:16" ht="11.25" x14ac:dyDescent="0.2">
      <c r="A15" s="2" t="s">
        <v>4</v>
      </c>
      <c r="B15" s="7">
        <v>0.13559231017076576</v>
      </c>
      <c r="C15" s="7">
        <v>0.14677509084667922</v>
      </c>
      <c r="D15" s="7">
        <v>0.14854575655217775</v>
      </c>
      <c r="E15" s="7">
        <v>0.1557019013785553</v>
      </c>
      <c r="F15" s="7">
        <v>0.20046748246940743</v>
      </c>
      <c r="G15" s="7">
        <v>0.15521731930204902</v>
      </c>
      <c r="H15" s="7">
        <v>0.14162492598697371</v>
      </c>
      <c r="I15" s="7">
        <v>0.1524139960657363</v>
      </c>
      <c r="J15" s="7">
        <v>0.17227698599200417</v>
      </c>
      <c r="K15" s="7">
        <v>0.18300809472369917</v>
      </c>
      <c r="L15" s="7">
        <v>0.19155417192238533</v>
      </c>
      <c r="M15" s="7">
        <v>0.1814452881594836</v>
      </c>
      <c r="N15" s="7">
        <v>0.14580460989146957</v>
      </c>
      <c r="O15" s="7">
        <v>0.14520310388690094</v>
      </c>
      <c r="P15" s="7">
        <f>IF(P14/P13&gt;1,1,P14/P13)</f>
        <v>0.14024528730411084</v>
      </c>
    </row>
    <row r="16" spans="1:16" ht="11.25" x14ac:dyDescent="0.2">
      <c r="A16" s="2" t="s">
        <v>5</v>
      </c>
      <c r="B16" s="6">
        <v>5794.92</v>
      </c>
      <c r="C16" s="6">
        <v>5766.6399999999994</v>
      </c>
      <c r="D16" s="6">
        <v>6110.24</v>
      </c>
      <c r="E16" s="6">
        <v>6046.12</v>
      </c>
      <c r="F16" s="6">
        <v>5814.9999999999991</v>
      </c>
      <c r="G16" s="6">
        <v>5611.2999999999993</v>
      </c>
      <c r="H16" s="6">
        <v>5363.9</v>
      </c>
      <c r="I16" s="6">
        <v>5472.0999999999995</v>
      </c>
      <c r="J16" s="6">
        <v>5424.4</v>
      </c>
      <c r="K16" s="6">
        <v>5823.5999999999995</v>
      </c>
      <c r="L16" s="6">
        <v>6024.7</v>
      </c>
      <c r="M16" s="6">
        <v>6349.2833333333328</v>
      </c>
      <c r="N16" s="6">
        <v>6443.3666666666668</v>
      </c>
      <c r="O16" s="6">
        <v>6473.6333333333323</v>
      </c>
      <c r="P16" s="6">
        <f>IF(P13-P14&lt;0,0,P13-P14)</f>
        <v>6813.9</v>
      </c>
    </row>
    <row r="17" spans="1:16" ht="11.25" x14ac:dyDescent="0.2">
      <c r="A17" s="2" t="s">
        <v>6</v>
      </c>
      <c r="B17" s="7">
        <v>0.86440768982923422</v>
      </c>
      <c r="C17" s="7">
        <v>0.85322490915332072</v>
      </c>
      <c r="D17" s="7">
        <v>0.85145424344782228</v>
      </c>
      <c r="E17" s="7">
        <v>0.84429809862144467</v>
      </c>
      <c r="F17" s="7">
        <v>0.79953251753059262</v>
      </c>
      <c r="G17" s="7">
        <v>0.84478268069795104</v>
      </c>
      <c r="H17" s="7">
        <v>0.85837507401302626</v>
      </c>
      <c r="I17" s="7">
        <v>0.84758600393426375</v>
      </c>
      <c r="J17" s="7">
        <v>0.82772301400799586</v>
      </c>
      <c r="K17" s="7">
        <v>0.81699190527630083</v>
      </c>
      <c r="L17" s="7">
        <v>0.80844582807761467</v>
      </c>
      <c r="M17" s="7">
        <v>0.81855471184051631</v>
      </c>
      <c r="N17" s="7">
        <v>0.85419539010853041</v>
      </c>
      <c r="O17" s="7">
        <v>0.85479689611309906</v>
      </c>
      <c r="P17" s="7">
        <f>P16/P13</f>
        <v>0.85975471269588921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317414</v>
      </c>
      <c r="C20" s="6">
        <v>329307</v>
      </c>
      <c r="D20" s="6">
        <v>362947</v>
      </c>
      <c r="E20" s="6">
        <v>384280</v>
      </c>
      <c r="F20" s="6">
        <v>429689</v>
      </c>
      <c r="G20" s="6">
        <v>396736</v>
      </c>
      <c r="H20" s="6">
        <v>378537</v>
      </c>
      <c r="I20" s="6">
        <v>404197</v>
      </c>
      <c r="J20" s="6">
        <v>427007</v>
      </c>
      <c r="K20" s="6">
        <v>485681</v>
      </c>
      <c r="L20" s="6">
        <v>520462</v>
      </c>
      <c r="M20" s="6">
        <v>554914</v>
      </c>
      <c r="N20" s="6">
        <v>531816</v>
      </c>
      <c r="O20" s="6">
        <v>565044</v>
      </c>
      <c r="P20" s="6">
        <v>617494</v>
      </c>
    </row>
    <row r="21" spans="1:16" ht="11.25" x14ac:dyDescent="0.2">
      <c r="A21" s="2" t="s">
        <v>8</v>
      </c>
      <c r="B21" s="6">
        <v>212667.38</v>
      </c>
      <c r="C21" s="6">
        <v>220635.69</v>
      </c>
      <c r="D21" s="6">
        <v>243174.49000000002</v>
      </c>
      <c r="E21" s="6">
        <v>257467.6</v>
      </c>
      <c r="F21" s="6">
        <v>275000.96000000002</v>
      </c>
      <c r="G21" s="6">
        <v>253911.04000000001</v>
      </c>
      <c r="H21" s="6">
        <v>242263.67999999999</v>
      </c>
      <c r="I21" s="6">
        <v>258686.08000000002</v>
      </c>
      <c r="J21" s="6">
        <v>273284.47999999998</v>
      </c>
      <c r="K21" s="6">
        <v>310835.84000000003</v>
      </c>
      <c r="L21" s="6">
        <v>333095.67999999999</v>
      </c>
      <c r="M21" s="6">
        <v>355144.96000000002</v>
      </c>
      <c r="N21" s="6">
        <v>340362.23999999999</v>
      </c>
      <c r="O21" s="6">
        <v>361628.16000000003</v>
      </c>
      <c r="P21" s="6">
        <f>P20*0.64</f>
        <v>395196.16000000003</v>
      </c>
    </row>
    <row r="22" spans="1:16" ht="11.25" x14ac:dyDescent="0.2">
      <c r="A22" s="2" t="s">
        <v>3</v>
      </c>
      <c r="B22" s="6">
        <v>33337</v>
      </c>
      <c r="C22" s="6">
        <v>37655</v>
      </c>
      <c r="D22" s="6">
        <v>40697</v>
      </c>
      <c r="E22" s="6">
        <v>42294</v>
      </c>
      <c r="F22" s="6">
        <v>67102</v>
      </c>
      <c r="G22" s="6">
        <v>52789</v>
      </c>
      <c r="H22" s="6">
        <v>43948</v>
      </c>
      <c r="I22" s="6">
        <v>51054</v>
      </c>
      <c r="J22" s="6">
        <v>57242</v>
      </c>
      <c r="K22" s="6">
        <v>79035.169949999996</v>
      </c>
      <c r="L22" s="6">
        <v>83510.466659999991</v>
      </c>
      <c r="M22" s="6">
        <v>78953.081490000011</v>
      </c>
      <c r="N22" s="6">
        <v>63445.436989999995</v>
      </c>
      <c r="O22" s="6">
        <v>67021.7071</v>
      </c>
      <c r="P22" s="6">
        <f>Data!$D$37</f>
        <v>66572.880720000001</v>
      </c>
    </row>
    <row r="23" spans="1:16" ht="11.25" x14ac:dyDescent="0.2">
      <c r="A23" s="2" t="s">
        <v>4</v>
      </c>
      <c r="B23" s="7">
        <v>0.15675652749377925</v>
      </c>
      <c r="C23" s="7">
        <v>0.17066595164182186</v>
      </c>
      <c r="D23" s="7">
        <v>0.16735719277133057</v>
      </c>
      <c r="E23" s="7">
        <v>0.16426921290290505</v>
      </c>
      <c r="F23" s="7">
        <v>0.24400642092303967</v>
      </c>
      <c r="G23" s="7">
        <v>0.20790352400588805</v>
      </c>
      <c r="H23" s="7">
        <v>0.18140564858917357</v>
      </c>
      <c r="I23" s="7">
        <v>0.19735889924962333</v>
      </c>
      <c r="J23" s="7">
        <v>0.20945938825358837</v>
      </c>
      <c r="K23" s="7">
        <v>0.25426659277771824</v>
      </c>
      <c r="L23" s="7">
        <v>0.250710146285896</v>
      </c>
      <c r="M23" s="7">
        <v>0.22231226789759315</v>
      </c>
      <c r="N23" s="7">
        <v>0.18640562769242555</v>
      </c>
      <c r="O23" s="7">
        <v>0.18533320828776165</v>
      </c>
      <c r="P23" s="7">
        <f>IF(P22/P21&gt;1,1,P22/P21)</f>
        <v>0.16845528235901885</v>
      </c>
    </row>
    <row r="24" spans="1:16" ht="11.25" x14ac:dyDescent="0.2">
      <c r="A24" s="2" t="s">
        <v>5</v>
      </c>
      <c r="B24" s="6">
        <v>179330.38</v>
      </c>
      <c r="C24" s="6">
        <v>182980.69</v>
      </c>
      <c r="D24" s="6">
        <v>202477.49000000002</v>
      </c>
      <c r="E24" s="6">
        <v>215173.6</v>
      </c>
      <c r="F24" s="6">
        <v>207898.96000000002</v>
      </c>
      <c r="G24" s="6">
        <v>201122.04</v>
      </c>
      <c r="H24" s="6">
        <v>198315.68</v>
      </c>
      <c r="I24" s="6">
        <v>207632.08000000002</v>
      </c>
      <c r="J24" s="6">
        <v>216042.47999999998</v>
      </c>
      <c r="K24" s="6">
        <v>231800.67005000002</v>
      </c>
      <c r="L24" s="6">
        <v>249585.21334000002</v>
      </c>
      <c r="M24" s="6">
        <v>276191.87851000001</v>
      </c>
      <c r="N24" s="6">
        <v>276916.80300999997</v>
      </c>
      <c r="O24" s="6">
        <v>294606.45290000003</v>
      </c>
      <c r="P24" s="6">
        <f>IF(P21-P22&lt;0,0,P21-P22)</f>
        <v>328623.27928000002</v>
      </c>
    </row>
    <row r="25" spans="1:16" ht="11.25" x14ac:dyDescent="0.2">
      <c r="A25" s="2" t="s">
        <v>6</v>
      </c>
      <c r="B25" s="7">
        <v>0.84324347250622078</v>
      </c>
      <c r="C25" s="7">
        <v>0.82933404835817814</v>
      </c>
      <c r="D25" s="7">
        <v>0.83264280722866946</v>
      </c>
      <c r="E25" s="7">
        <v>0.83573078709709492</v>
      </c>
      <c r="F25" s="7">
        <v>0.7559935790769603</v>
      </c>
      <c r="G25" s="7">
        <v>0.79209647599411193</v>
      </c>
      <c r="H25" s="7">
        <v>0.81859435141082637</v>
      </c>
      <c r="I25" s="7">
        <v>0.80264110075037665</v>
      </c>
      <c r="J25" s="7">
        <v>0.79054061174641166</v>
      </c>
      <c r="K25" s="7">
        <v>0.74573340722228165</v>
      </c>
      <c r="L25" s="7">
        <v>0.74928985371410406</v>
      </c>
      <c r="M25" s="7">
        <v>0.77768773210240683</v>
      </c>
      <c r="N25" s="7">
        <v>0.81359437230757436</v>
      </c>
      <c r="O25" s="7">
        <v>0.81466679171223833</v>
      </c>
      <c r="P25" s="7">
        <f>P24/P21</f>
        <v>0.83154471764098115</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2.140625" defaultRowHeight="12.75" x14ac:dyDescent="0.2"/>
  <cols>
    <col min="1" max="1" width="16" style="2" customWidth="1"/>
    <col min="2" max="2" width="8.7109375" style="2" customWidth="1"/>
    <col min="3" max="12" width="8.7109375" customWidth="1"/>
    <col min="13" max="16" width="8.7109375" style="2" customWidth="1"/>
    <col min="17" max="16384" width="2.140625" style="2"/>
  </cols>
  <sheetData>
    <row r="1" spans="1:16" ht="16.5" customHeight="1" x14ac:dyDescent="0.25">
      <c r="A1" s="15" t="s">
        <v>67</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1075</v>
      </c>
      <c r="C5" s="6">
        <v>1082</v>
      </c>
      <c r="D5" s="6">
        <v>1111</v>
      </c>
      <c r="E5" s="6">
        <v>1118</v>
      </c>
      <c r="F5" s="6">
        <v>1104</v>
      </c>
      <c r="G5" s="6">
        <v>1063</v>
      </c>
      <c r="H5" s="6">
        <v>1048</v>
      </c>
      <c r="I5" s="6">
        <v>1040</v>
      </c>
      <c r="J5" s="6">
        <v>1019</v>
      </c>
      <c r="K5" s="6">
        <v>1001</v>
      </c>
      <c r="L5" s="6">
        <v>964</v>
      </c>
      <c r="M5" s="6">
        <v>987</v>
      </c>
      <c r="N5" s="6">
        <v>1006</v>
      </c>
      <c r="O5" s="6">
        <v>1021</v>
      </c>
      <c r="P5" s="6">
        <v>1054</v>
      </c>
    </row>
    <row r="6" spans="1:16" ht="11.25" x14ac:dyDescent="0.2">
      <c r="A6" s="2" t="s">
        <v>3</v>
      </c>
      <c r="B6" s="6">
        <v>337</v>
      </c>
      <c r="C6" s="6">
        <v>345</v>
      </c>
      <c r="D6" s="6">
        <v>344</v>
      </c>
      <c r="E6" s="6">
        <v>351</v>
      </c>
      <c r="F6" s="6">
        <v>330</v>
      </c>
      <c r="G6" s="6">
        <v>317</v>
      </c>
      <c r="H6" s="6">
        <v>323</v>
      </c>
      <c r="I6" s="6">
        <v>276</v>
      </c>
      <c r="J6" s="6">
        <v>270</v>
      </c>
      <c r="K6" s="6">
        <v>264</v>
      </c>
      <c r="L6" s="6">
        <v>270</v>
      </c>
      <c r="M6" s="6">
        <v>267</v>
      </c>
      <c r="N6" s="6">
        <v>278</v>
      </c>
      <c r="O6" s="6">
        <v>280</v>
      </c>
      <c r="P6" s="6">
        <f>Data!$B$38</f>
        <v>278</v>
      </c>
    </row>
    <row r="7" spans="1:16" ht="11.25" x14ac:dyDescent="0.2">
      <c r="A7" s="2" t="s">
        <v>4</v>
      </c>
      <c r="B7" s="7">
        <v>0.31348837209302327</v>
      </c>
      <c r="C7" s="7">
        <v>0.31885397412199629</v>
      </c>
      <c r="D7" s="7">
        <v>0.30963096309630961</v>
      </c>
      <c r="E7" s="7">
        <v>0.31395348837209303</v>
      </c>
      <c r="F7" s="7">
        <v>0.29891304347826086</v>
      </c>
      <c r="G7" s="7">
        <v>0.29821260583254938</v>
      </c>
      <c r="H7" s="7">
        <v>0.30820610687022904</v>
      </c>
      <c r="I7" s="7">
        <v>0.26538461538461539</v>
      </c>
      <c r="J7" s="7">
        <v>0.2649656526005888</v>
      </c>
      <c r="K7" s="7">
        <v>0.26373626373626374</v>
      </c>
      <c r="L7" s="7">
        <v>0.28008298755186722</v>
      </c>
      <c r="M7" s="7">
        <v>0.27051671732522797</v>
      </c>
      <c r="N7" s="7">
        <v>0.27634194831013914</v>
      </c>
      <c r="O7" s="7">
        <v>0.27424094025465229</v>
      </c>
      <c r="P7" s="7">
        <f>IF(P6/P5&gt;1,1,P6/P5)</f>
        <v>0.26375711574952559</v>
      </c>
    </row>
    <row r="8" spans="1:16" ht="11.25" x14ac:dyDescent="0.2">
      <c r="A8" s="2" t="s">
        <v>5</v>
      </c>
      <c r="B8" s="6">
        <v>738</v>
      </c>
      <c r="C8" s="6">
        <v>737</v>
      </c>
      <c r="D8" s="6">
        <v>767</v>
      </c>
      <c r="E8" s="6">
        <v>767</v>
      </c>
      <c r="F8" s="6">
        <v>774</v>
      </c>
      <c r="G8" s="6">
        <v>746</v>
      </c>
      <c r="H8" s="6">
        <v>725</v>
      </c>
      <c r="I8" s="6">
        <v>764</v>
      </c>
      <c r="J8" s="6">
        <v>749</v>
      </c>
      <c r="K8" s="6">
        <v>737</v>
      </c>
      <c r="L8" s="6">
        <v>694</v>
      </c>
      <c r="M8" s="6">
        <v>720</v>
      </c>
      <c r="N8" s="6">
        <v>728</v>
      </c>
      <c r="O8" s="6">
        <v>741</v>
      </c>
      <c r="P8" s="6">
        <f>IF(P5-P6&lt;0,0,P5-P6)</f>
        <v>776</v>
      </c>
    </row>
    <row r="9" spans="1:16" ht="11.25" x14ac:dyDescent="0.2">
      <c r="A9" s="2" t="s">
        <v>6</v>
      </c>
      <c r="B9" s="7">
        <v>0.68651162790697673</v>
      </c>
      <c r="C9" s="7">
        <v>0.68114602587800366</v>
      </c>
      <c r="D9" s="7">
        <v>0.69036903690369034</v>
      </c>
      <c r="E9" s="7">
        <v>0.68604651162790697</v>
      </c>
      <c r="F9" s="7">
        <v>0.70108695652173914</v>
      </c>
      <c r="G9" s="7">
        <v>0.70178739416745062</v>
      </c>
      <c r="H9" s="7">
        <v>0.69179389312977102</v>
      </c>
      <c r="I9" s="7">
        <v>0.73461538461538467</v>
      </c>
      <c r="J9" s="7">
        <v>0.7350343473994112</v>
      </c>
      <c r="K9" s="7">
        <v>0.73626373626373631</v>
      </c>
      <c r="L9" s="7">
        <v>0.71991701244813278</v>
      </c>
      <c r="M9" s="7">
        <v>0.72948328267477203</v>
      </c>
      <c r="N9" s="7">
        <v>0.72365805168986086</v>
      </c>
      <c r="O9" s="7">
        <v>0.72575905974534771</v>
      </c>
      <c r="P9" s="7">
        <f>P8/P5</f>
        <v>0.73624288425047435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9597</v>
      </c>
      <c r="C12" s="6">
        <v>10077</v>
      </c>
      <c r="D12" s="6">
        <v>11153</v>
      </c>
      <c r="E12" s="6">
        <v>11188</v>
      </c>
      <c r="F12" s="6">
        <v>10940</v>
      </c>
      <c r="G12" s="6">
        <v>9043</v>
      </c>
      <c r="H12" s="6">
        <v>8349</v>
      </c>
      <c r="I12" s="6">
        <v>8814</v>
      </c>
      <c r="J12" s="6">
        <v>9325</v>
      </c>
      <c r="K12" s="6">
        <v>9611</v>
      </c>
      <c r="L12" s="6">
        <v>10123</v>
      </c>
      <c r="M12" s="6">
        <v>9605</v>
      </c>
      <c r="N12" s="6">
        <v>10754</v>
      </c>
      <c r="O12" s="6">
        <v>11216</v>
      </c>
      <c r="P12" s="6">
        <v>12277</v>
      </c>
    </row>
    <row r="13" spans="1:16" ht="11.25" x14ac:dyDescent="0.2">
      <c r="A13" s="2" t="s">
        <v>8</v>
      </c>
      <c r="B13" s="6">
        <v>6909.84</v>
      </c>
      <c r="C13" s="6">
        <v>7255.44</v>
      </c>
      <c r="D13" s="6">
        <v>8030.16</v>
      </c>
      <c r="E13" s="6">
        <v>8055.36</v>
      </c>
      <c r="F13" s="6">
        <v>7657.9999999999991</v>
      </c>
      <c r="G13" s="6">
        <v>6330.0999999999995</v>
      </c>
      <c r="H13" s="6">
        <v>5844.2999999999993</v>
      </c>
      <c r="I13" s="6">
        <v>6169.7999999999993</v>
      </c>
      <c r="J13" s="6">
        <v>6527.5</v>
      </c>
      <c r="K13" s="6">
        <v>6727.7</v>
      </c>
      <c r="L13" s="6">
        <v>7086.0999999999995</v>
      </c>
      <c r="M13" s="6">
        <v>6723.5</v>
      </c>
      <c r="N13" s="6">
        <v>7527.7999999999993</v>
      </c>
      <c r="O13" s="6">
        <v>7851.2</v>
      </c>
      <c r="P13" s="6">
        <f>P12*0.7</f>
        <v>8593.9</v>
      </c>
    </row>
    <row r="14" spans="1:16" ht="11.25" x14ac:dyDescent="0.2">
      <c r="A14" s="2" t="s">
        <v>3</v>
      </c>
      <c r="B14" s="6">
        <v>3709</v>
      </c>
      <c r="C14" s="6">
        <v>3946</v>
      </c>
      <c r="D14" s="6">
        <v>4429</v>
      </c>
      <c r="E14" s="6">
        <v>4451</v>
      </c>
      <c r="F14" s="6">
        <v>4358</v>
      </c>
      <c r="G14" s="6">
        <v>3637</v>
      </c>
      <c r="H14" s="6">
        <v>3489</v>
      </c>
      <c r="I14" s="6">
        <v>3782</v>
      </c>
      <c r="J14" s="6">
        <v>4452</v>
      </c>
      <c r="K14" s="6">
        <v>4524.916666666667</v>
      </c>
      <c r="L14" s="6">
        <v>5164.416666666667</v>
      </c>
      <c r="M14" s="6">
        <v>4203.9999999999991</v>
      </c>
      <c r="N14" s="6">
        <v>4770.25</v>
      </c>
      <c r="O14" s="6">
        <v>5267.583333333333</v>
      </c>
      <c r="P14" s="6">
        <f>Data!$C$38</f>
        <v>5983.4999999999991</v>
      </c>
    </row>
    <row r="15" spans="1:16" ht="11.25" x14ac:dyDescent="0.2">
      <c r="A15" s="2" t="s">
        <v>4</v>
      </c>
      <c r="B15" s="7">
        <v>0.53677075011867137</v>
      </c>
      <c r="C15" s="7">
        <v>0.54386777369808037</v>
      </c>
      <c r="D15" s="7">
        <v>0.55154567281349309</v>
      </c>
      <c r="E15" s="7">
        <v>0.55255134469471257</v>
      </c>
      <c r="F15" s="7">
        <v>0.56907808827370077</v>
      </c>
      <c r="G15" s="7">
        <v>0.57455648409977733</v>
      </c>
      <c r="H15" s="7">
        <v>0.5969919408654587</v>
      </c>
      <c r="I15" s="7">
        <v>0.61298583422477237</v>
      </c>
      <c r="J15" s="7">
        <v>0.68203753351206431</v>
      </c>
      <c r="K15" s="7">
        <v>0.67258002982693443</v>
      </c>
      <c r="L15" s="7">
        <v>0.72880945324884883</v>
      </c>
      <c r="M15" s="7">
        <v>0.62526957685729145</v>
      </c>
      <c r="N15" s="7">
        <v>0.63368447620818835</v>
      </c>
      <c r="O15" s="7">
        <v>0.67092716187758983</v>
      </c>
      <c r="P15" s="7">
        <f>IF(P14/P13&gt;1,1,P14/P13)</f>
        <v>0.69624966546038458</v>
      </c>
    </row>
    <row r="16" spans="1:16" ht="11.25" x14ac:dyDescent="0.2">
      <c r="A16" s="2" t="s">
        <v>5</v>
      </c>
      <c r="B16" s="6">
        <v>3200.84</v>
      </c>
      <c r="C16" s="6">
        <v>3309.4399999999996</v>
      </c>
      <c r="D16" s="6">
        <v>3601.16</v>
      </c>
      <c r="E16" s="6">
        <v>3604.3599999999997</v>
      </c>
      <c r="F16" s="6">
        <v>3299.9999999999991</v>
      </c>
      <c r="G16" s="6">
        <v>2693.0999999999995</v>
      </c>
      <c r="H16" s="6">
        <v>2355.2999999999993</v>
      </c>
      <c r="I16" s="6">
        <v>2387.7999999999993</v>
      </c>
      <c r="J16" s="6">
        <v>2075.5</v>
      </c>
      <c r="K16" s="6">
        <v>2202.7833333333328</v>
      </c>
      <c r="L16" s="6">
        <v>1921.6833333333325</v>
      </c>
      <c r="M16" s="6">
        <v>2519.5000000000009</v>
      </c>
      <c r="N16" s="6">
        <v>2757.5499999999993</v>
      </c>
      <c r="O16" s="6">
        <v>2583.6166666666668</v>
      </c>
      <c r="P16" s="6">
        <f>IF(P13-P14&lt;0,0,P13-P14)</f>
        <v>2610.4000000000005</v>
      </c>
    </row>
    <row r="17" spans="1:16" ht="11.25" x14ac:dyDescent="0.2">
      <c r="A17" s="2" t="s">
        <v>6</v>
      </c>
      <c r="B17" s="7">
        <v>0.46322924988132869</v>
      </c>
      <c r="C17" s="7">
        <v>0.45613222630191963</v>
      </c>
      <c r="D17" s="7">
        <v>0.44845432718650685</v>
      </c>
      <c r="E17" s="7">
        <v>0.44744865530528738</v>
      </c>
      <c r="F17" s="7">
        <v>0.43092191172629923</v>
      </c>
      <c r="G17" s="7">
        <v>0.42544351590022267</v>
      </c>
      <c r="H17" s="7">
        <v>0.4030080591345413</v>
      </c>
      <c r="I17" s="7">
        <v>0.38701416577522763</v>
      </c>
      <c r="J17" s="7">
        <v>0.31796246648793564</v>
      </c>
      <c r="K17" s="7">
        <v>0.32741997017306551</v>
      </c>
      <c r="L17" s="7">
        <v>0.27119054675115123</v>
      </c>
      <c r="M17" s="7">
        <v>0.37473042314270855</v>
      </c>
      <c r="N17" s="7">
        <v>0.36631552379181165</v>
      </c>
      <c r="O17" s="7">
        <v>0.32907283812241017</v>
      </c>
      <c r="P17" s="7">
        <f>P16/P13</f>
        <v>0.30375033453961536</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440156</v>
      </c>
      <c r="C20" s="6">
        <v>474557</v>
      </c>
      <c r="D20" s="6">
        <v>550993</v>
      </c>
      <c r="E20" s="6">
        <v>573547</v>
      </c>
      <c r="F20" s="6">
        <v>583544</v>
      </c>
      <c r="G20" s="6">
        <v>478093</v>
      </c>
      <c r="H20" s="6">
        <v>448304</v>
      </c>
      <c r="I20" s="6">
        <v>492496</v>
      </c>
      <c r="J20" s="6">
        <v>574430</v>
      </c>
      <c r="K20" s="6">
        <v>592076</v>
      </c>
      <c r="L20" s="6">
        <v>654022</v>
      </c>
      <c r="M20" s="6">
        <v>608905</v>
      </c>
      <c r="N20" s="6">
        <v>720970</v>
      </c>
      <c r="O20" s="6">
        <v>783837</v>
      </c>
      <c r="P20" s="6">
        <v>896525</v>
      </c>
    </row>
    <row r="21" spans="1:16" ht="11.25" x14ac:dyDescent="0.2">
      <c r="A21" s="2" t="s">
        <v>8</v>
      </c>
      <c r="B21" s="6">
        <v>294904.52</v>
      </c>
      <c r="C21" s="6">
        <v>317953.19</v>
      </c>
      <c r="D21" s="6">
        <v>369165.31</v>
      </c>
      <c r="E21" s="6">
        <v>384276.49000000005</v>
      </c>
      <c r="F21" s="6">
        <v>373468.16000000003</v>
      </c>
      <c r="G21" s="6">
        <v>305979.52000000002</v>
      </c>
      <c r="H21" s="6">
        <v>286914.56</v>
      </c>
      <c r="I21" s="6">
        <v>315197.44</v>
      </c>
      <c r="J21" s="6">
        <v>367635.20000000001</v>
      </c>
      <c r="K21" s="6">
        <v>378928.64000000001</v>
      </c>
      <c r="L21" s="6">
        <v>418574.08000000002</v>
      </c>
      <c r="M21" s="6">
        <v>389699.2</v>
      </c>
      <c r="N21" s="6">
        <v>461420.79999999999</v>
      </c>
      <c r="O21" s="6">
        <v>501655.68</v>
      </c>
      <c r="P21" s="6">
        <f>P20*0.64</f>
        <v>573776</v>
      </c>
    </row>
    <row r="22" spans="1:16" ht="11.25" x14ac:dyDescent="0.2">
      <c r="A22" s="2" t="s">
        <v>3</v>
      </c>
      <c r="B22" s="6">
        <v>172561</v>
      </c>
      <c r="C22" s="6">
        <v>191151</v>
      </c>
      <c r="D22" s="6">
        <v>221136</v>
      </c>
      <c r="E22" s="6">
        <v>228479</v>
      </c>
      <c r="F22" s="6">
        <v>231747</v>
      </c>
      <c r="G22" s="6">
        <v>191142</v>
      </c>
      <c r="H22" s="6">
        <v>197669</v>
      </c>
      <c r="I22" s="6">
        <v>210194</v>
      </c>
      <c r="J22" s="6">
        <v>274695</v>
      </c>
      <c r="K22" s="6">
        <v>274591.61184999999</v>
      </c>
      <c r="L22" s="6">
        <v>325173.12130999996</v>
      </c>
      <c r="M22" s="6">
        <v>256398.01511000001</v>
      </c>
      <c r="N22" s="6">
        <v>306483.54352999997</v>
      </c>
      <c r="O22" s="6">
        <v>340932.24359000003</v>
      </c>
      <c r="P22" s="6">
        <f>Data!$D$38</f>
        <v>420832.96555999992</v>
      </c>
    </row>
    <row r="23" spans="1:16" ht="11.25" x14ac:dyDescent="0.2">
      <c r="A23" s="2" t="s">
        <v>4</v>
      </c>
      <c r="B23" s="7">
        <v>0.58514193000500636</v>
      </c>
      <c r="C23" s="7">
        <v>0.60119226984324325</v>
      </c>
      <c r="D23" s="7">
        <v>0.59901619683604612</v>
      </c>
      <c r="E23" s="7">
        <v>0.59456929046062634</v>
      </c>
      <c r="F23" s="7">
        <v>0.6205267940378103</v>
      </c>
      <c r="G23" s="7">
        <v>0.62468886806541823</v>
      </c>
      <c r="H23" s="7">
        <v>0.68894726011813412</v>
      </c>
      <c r="I23" s="7">
        <v>0.66686455321464544</v>
      </c>
      <c r="J23" s="7">
        <v>0.74719450150584055</v>
      </c>
      <c r="K23" s="7">
        <v>0.72465256743327711</v>
      </c>
      <c r="L23" s="7">
        <v>0.77685919135269899</v>
      </c>
      <c r="M23" s="7">
        <v>0.65793826394819388</v>
      </c>
      <c r="N23" s="7">
        <v>0.66421700870441902</v>
      </c>
      <c r="O23" s="7">
        <v>0.6796140404310782</v>
      </c>
      <c r="P23" s="7">
        <f>IF(P22/P21&gt;1,1,P22/P21)</f>
        <v>0.73344469890689035</v>
      </c>
    </row>
    <row r="24" spans="1:16" ht="11.25" x14ac:dyDescent="0.2">
      <c r="A24" s="2" t="s">
        <v>5</v>
      </c>
      <c r="B24" s="6">
        <v>122343.52000000002</v>
      </c>
      <c r="C24" s="6">
        <v>126802.19</v>
      </c>
      <c r="D24" s="6">
        <v>148029.31</v>
      </c>
      <c r="E24" s="6">
        <v>155797.49000000005</v>
      </c>
      <c r="F24" s="6">
        <v>141721.16000000003</v>
      </c>
      <c r="G24" s="6">
        <v>114837.52000000002</v>
      </c>
      <c r="H24" s="6">
        <v>89245.56</v>
      </c>
      <c r="I24" s="6">
        <v>105003.44</v>
      </c>
      <c r="J24" s="6">
        <v>92940.200000000012</v>
      </c>
      <c r="K24" s="6">
        <v>104337.02815000003</v>
      </c>
      <c r="L24" s="6">
        <v>93400.958690000058</v>
      </c>
      <c r="M24" s="6">
        <v>133301.18489</v>
      </c>
      <c r="N24" s="6">
        <v>154937.25647000002</v>
      </c>
      <c r="O24" s="6">
        <v>160723.43640999997</v>
      </c>
      <c r="P24" s="6">
        <f>IF(P21-P22&lt;0,0,P21-P22)</f>
        <v>152943.03444000008</v>
      </c>
    </row>
    <row r="25" spans="1:16" ht="11.25" x14ac:dyDescent="0.2">
      <c r="A25" s="2" t="s">
        <v>6</v>
      </c>
      <c r="B25" s="7">
        <v>0.41485806999499369</v>
      </c>
      <c r="C25" s="7">
        <v>0.39880773015675675</v>
      </c>
      <c r="D25" s="7">
        <v>0.40098380316395382</v>
      </c>
      <c r="E25" s="7">
        <v>0.40543070953937366</v>
      </c>
      <c r="F25" s="7">
        <v>0.3794732059621897</v>
      </c>
      <c r="G25" s="7">
        <v>0.37531113193458182</v>
      </c>
      <c r="H25" s="7">
        <v>0.31105273988186588</v>
      </c>
      <c r="I25" s="7">
        <v>0.33313544678535462</v>
      </c>
      <c r="J25" s="7">
        <v>0.25280549849415945</v>
      </c>
      <c r="K25" s="7">
        <v>0.27534743256672289</v>
      </c>
      <c r="L25" s="7">
        <v>0.22314080864730099</v>
      </c>
      <c r="M25" s="7">
        <v>0.34206173605180612</v>
      </c>
      <c r="N25" s="7">
        <v>0.33578299129558103</v>
      </c>
      <c r="O25" s="7">
        <v>0.3203859595689218</v>
      </c>
      <c r="P25" s="7">
        <f>P24/P21</f>
        <v>0.26655530109310965</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68</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5">
        <v>3151</v>
      </c>
      <c r="C5" s="5">
        <v>3088</v>
      </c>
      <c r="D5" s="5">
        <v>3071</v>
      </c>
      <c r="E5" s="5">
        <v>3102</v>
      </c>
      <c r="F5" s="5">
        <v>3039</v>
      </c>
      <c r="G5" s="5">
        <v>2956</v>
      </c>
      <c r="H5" s="5">
        <v>2889</v>
      </c>
      <c r="I5" s="5">
        <v>2851</v>
      </c>
      <c r="J5" s="5">
        <v>2848</v>
      </c>
      <c r="K5" s="5">
        <v>2771</v>
      </c>
      <c r="L5" s="5">
        <v>2776</v>
      </c>
      <c r="M5" s="5">
        <v>2774</v>
      </c>
      <c r="N5" s="5">
        <v>2812</v>
      </c>
      <c r="O5" s="5">
        <v>2829</v>
      </c>
      <c r="P5" s="5">
        <v>2858</v>
      </c>
    </row>
    <row r="6" spans="1:16" ht="11.25" x14ac:dyDescent="0.2">
      <c r="A6" s="2" t="s">
        <v>3</v>
      </c>
      <c r="B6" s="5">
        <v>1088</v>
      </c>
      <c r="C6" s="5">
        <v>1071</v>
      </c>
      <c r="D6" s="5">
        <v>1098</v>
      </c>
      <c r="E6" s="5">
        <v>1106</v>
      </c>
      <c r="F6" s="5">
        <v>1068</v>
      </c>
      <c r="G6" s="5">
        <v>988</v>
      </c>
      <c r="H6" s="5">
        <v>997</v>
      </c>
      <c r="I6" s="5">
        <v>1016</v>
      </c>
      <c r="J6" s="5">
        <v>956</v>
      </c>
      <c r="K6" s="5">
        <v>914</v>
      </c>
      <c r="L6" s="5">
        <v>908</v>
      </c>
      <c r="M6" s="5">
        <v>952</v>
      </c>
      <c r="N6" s="5">
        <v>902</v>
      </c>
      <c r="O6" s="5">
        <v>905</v>
      </c>
      <c r="P6" s="5">
        <f>Data!$B$39</f>
        <v>900</v>
      </c>
    </row>
    <row r="7" spans="1:16" ht="11.25" x14ac:dyDescent="0.2">
      <c r="A7" s="2" t="s">
        <v>4</v>
      </c>
      <c r="B7" s="7">
        <v>0.34528721040939386</v>
      </c>
      <c r="C7" s="7">
        <v>0.34682642487046633</v>
      </c>
      <c r="D7" s="7">
        <v>0.35753826115271897</v>
      </c>
      <c r="E7" s="7">
        <v>0.35654416505480335</v>
      </c>
      <c r="F7" s="7">
        <v>0.35143139190523198</v>
      </c>
      <c r="G7" s="7">
        <v>0.33423545331529092</v>
      </c>
      <c r="H7" s="7">
        <v>0.34510211145725167</v>
      </c>
      <c r="I7" s="7">
        <v>0.35636618730270081</v>
      </c>
      <c r="J7" s="7">
        <v>0.3356741573033708</v>
      </c>
      <c r="K7" s="7">
        <v>0.32984482136412846</v>
      </c>
      <c r="L7" s="7">
        <v>0.32708933717579253</v>
      </c>
      <c r="M7" s="7">
        <v>0.34318673395818311</v>
      </c>
      <c r="N7" s="7">
        <v>0.32076813655761022</v>
      </c>
      <c r="O7" s="7">
        <v>0.31990102509720747</v>
      </c>
      <c r="P7" s="7">
        <f>IF(P6/P5&gt;1,1,P6/P5)</f>
        <v>0.31490552834149754</v>
      </c>
    </row>
    <row r="8" spans="1:16" ht="11.25" x14ac:dyDescent="0.2">
      <c r="A8" s="2" t="s">
        <v>5</v>
      </c>
      <c r="B8" s="6">
        <v>2063</v>
      </c>
      <c r="C8" s="6">
        <v>2017</v>
      </c>
      <c r="D8" s="6">
        <v>1973</v>
      </c>
      <c r="E8" s="6">
        <v>1996</v>
      </c>
      <c r="F8" s="6">
        <v>1971</v>
      </c>
      <c r="G8" s="6">
        <v>1968</v>
      </c>
      <c r="H8" s="6">
        <v>1892</v>
      </c>
      <c r="I8" s="6">
        <v>1835</v>
      </c>
      <c r="J8" s="6">
        <v>1892</v>
      </c>
      <c r="K8" s="6">
        <v>1857</v>
      </c>
      <c r="L8" s="6">
        <v>1868</v>
      </c>
      <c r="M8" s="6">
        <v>1822</v>
      </c>
      <c r="N8" s="6">
        <v>1910</v>
      </c>
      <c r="O8" s="6">
        <v>1924</v>
      </c>
      <c r="P8" s="6">
        <f>IF(P5-P6&lt;0,0,P5-P6)</f>
        <v>1958</v>
      </c>
    </row>
    <row r="9" spans="1:16" ht="11.25" x14ac:dyDescent="0.2">
      <c r="A9" s="2" t="s">
        <v>6</v>
      </c>
      <c r="B9" s="7">
        <v>0.65471278959060619</v>
      </c>
      <c r="C9" s="7">
        <v>0.65317357512953367</v>
      </c>
      <c r="D9" s="7">
        <v>0.64246173884728097</v>
      </c>
      <c r="E9" s="7">
        <v>0.64345583494519665</v>
      </c>
      <c r="F9" s="7">
        <v>0.64856860809476802</v>
      </c>
      <c r="G9" s="7">
        <v>0.66576454668470908</v>
      </c>
      <c r="H9" s="7">
        <v>0.65489788854274833</v>
      </c>
      <c r="I9" s="7">
        <v>0.64363381269729925</v>
      </c>
      <c r="J9" s="7">
        <v>0.6643258426966292</v>
      </c>
      <c r="K9" s="7">
        <v>0.67015517863587148</v>
      </c>
      <c r="L9" s="7">
        <v>0.67291066282420753</v>
      </c>
      <c r="M9" s="7">
        <v>0.65681326604181689</v>
      </c>
      <c r="N9" s="7">
        <v>0.67923186344238973</v>
      </c>
      <c r="O9" s="7">
        <v>0.68009897490279247</v>
      </c>
      <c r="P9" s="7">
        <f>P8/P5</f>
        <v>0.68509447165850246</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29778</v>
      </c>
      <c r="C12" s="5">
        <v>29574</v>
      </c>
      <c r="D12" s="5">
        <v>30123</v>
      </c>
      <c r="E12" s="5">
        <v>31060</v>
      </c>
      <c r="F12" s="5">
        <v>30662</v>
      </c>
      <c r="G12" s="5">
        <v>27161</v>
      </c>
      <c r="H12" s="5">
        <v>25613</v>
      </c>
      <c r="I12" s="5">
        <v>25610</v>
      </c>
      <c r="J12" s="5">
        <v>25910</v>
      </c>
      <c r="K12" s="5">
        <v>25867</v>
      </c>
      <c r="L12" s="5">
        <v>27256</v>
      </c>
      <c r="M12" s="5">
        <v>27841</v>
      </c>
      <c r="N12" s="5">
        <v>28215</v>
      </c>
      <c r="O12" s="5">
        <v>29315</v>
      </c>
      <c r="P12" s="5">
        <v>29099</v>
      </c>
    </row>
    <row r="13" spans="1:16" ht="11.25" x14ac:dyDescent="0.2">
      <c r="A13" s="2" t="s">
        <v>8</v>
      </c>
      <c r="B13" s="6">
        <v>21440.16</v>
      </c>
      <c r="C13" s="6">
        <v>21293.279999999999</v>
      </c>
      <c r="D13" s="6">
        <v>21688.559999999998</v>
      </c>
      <c r="E13" s="6">
        <v>22363.200000000001</v>
      </c>
      <c r="F13" s="6">
        <v>21463.399999999998</v>
      </c>
      <c r="G13" s="6">
        <v>19012.699999999997</v>
      </c>
      <c r="H13" s="6">
        <v>17929.099999999999</v>
      </c>
      <c r="I13" s="6">
        <v>17927</v>
      </c>
      <c r="J13" s="6">
        <v>18137</v>
      </c>
      <c r="K13" s="6">
        <v>18106.899999999998</v>
      </c>
      <c r="L13" s="6">
        <v>19079.199999999997</v>
      </c>
      <c r="M13" s="6">
        <v>19488.699999999997</v>
      </c>
      <c r="N13" s="6">
        <v>19750.5</v>
      </c>
      <c r="O13" s="6">
        <v>20520.5</v>
      </c>
      <c r="P13" s="6">
        <f>P12*0.7</f>
        <v>20369.3</v>
      </c>
    </row>
    <row r="14" spans="1:16" ht="11.25" x14ac:dyDescent="0.2">
      <c r="A14" s="2" t="s">
        <v>3</v>
      </c>
      <c r="B14" s="5">
        <v>10304</v>
      </c>
      <c r="C14" s="5">
        <v>9938</v>
      </c>
      <c r="D14" s="5">
        <v>10542</v>
      </c>
      <c r="E14" s="5">
        <v>11072</v>
      </c>
      <c r="F14" s="5">
        <v>11341</v>
      </c>
      <c r="G14" s="5">
        <v>9874</v>
      </c>
      <c r="H14" s="5">
        <v>9080</v>
      </c>
      <c r="I14" s="5">
        <v>9184</v>
      </c>
      <c r="J14" s="5">
        <v>8957</v>
      </c>
      <c r="K14" s="5">
        <v>8818.0833333333339</v>
      </c>
      <c r="L14" s="5">
        <v>9416.4166666666661</v>
      </c>
      <c r="M14" s="5">
        <v>9608.3333333333321</v>
      </c>
      <c r="N14" s="5">
        <v>9936.4166666666679</v>
      </c>
      <c r="O14" s="5">
        <v>10739.583333333334</v>
      </c>
      <c r="P14" s="5">
        <f>Data!$C$39</f>
        <v>10886.666666666668</v>
      </c>
    </row>
    <row r="15" spans="1:16" ht="11.25" x14ac:dyDescent="0.2">
      <c r="A15" s="2" t="s">
        <v>4</v>
      </c>
      <c r="B15" s="7">
        <v>0.48059342840725072</v>
      </c>
      <c r="C15" s="7">
        <v>0.46672001683160136</v>
      </c>
      <c r="D15" s="7">
        <v>0.4860626984917395</v>
      </c>
      <c r="E15" s="7">
        <v>0.49509909136438435</v>
      </c>
      <c r="F15" s="7">
        <v>0.52838786026445028</v>
      </c>
      <c r="G15" s="7">
        <v>0.51933707469217949</v>
      </c>
      <c r="H15" s="7">
        <v>0.50643925238857501</v>
      </c>
      <c r="I15" s="7">
        <v>0.51229988285825845</v>
      </c>
      <c r="J15" s="7">
        <v>0.49385234603297129</v>
      </c>
      <c r="K15" s="7">
        <v>0.48700127207491811</v>
      </c>
      <c r="L15" s="7">
        <v>0.49354357974478319</v>
      </c>
      <c r="M15" s="7">
        <v>0.49302074193421486</v>
      </c>
      <c r="N15" s="7">
        <v>0.50309696800924875</v>
      </c>
      <c r="O15" s="7">
        <v>0.52335875506607221</v>
      </c>
      <c r="P15" s="7">
        <f>IF(P14/P13&gt;1,1,P14/P13)</f>
        <v>0.53446444731368625</v>
      </c>
    </row>
    <row r="16" spans="1:16" ht="11.25" x14ac:dyDescent="0.2">
      <c r="A16" s="2" t="s">
        <v>5</v>
      </c>
      <c r="B16" s="6">
        <v>11136.16</v>
      </c>
      <c r="C16" s="6">
        <v>11355.279999999999</v>
      </c>
      <c r="D16" s="6">
        <v>11146.559999999998</v>
      </c>
      <c r="E16" s="6">
        <v>11291.2</v>
      </c>
      <c r="F16" s="6">
        <v>10122.399999999998</v>
      </c>
      <c r="G16" s="6">
        <v>9138.6999999999971</v>
      </c>
      <c r="H16" s="6">
        <v>8849.0999999999985</v>
      </c>
      <c r="I16" s="6">
        <v>8743</v>
      </c>
      <c r="J16" s="6">
        <v>9180</v>
      </c>
      <c r="K16" s="6">
        <v>9288.8166666666639</v>
      </c>
      <c r="L16" s="6">
        <v>9662.783333333331</v>
      </c>
      <c r="M16" s="6">
        <v>9880.366666666665</v>
      </c>
      <c r="N16" s="6">
        <v>9814.0833333333321</v>
      </c>
      <c r="O16" s="6">
        <v>9780.9166666666661</v>
      </c>
      <c r="P16" s="6">
        <f>IF(P13-P14&lt;0,0,P13-P14)</f>
        <v>9482.6333333333314</v>
      </c>
    </row>
    <row r="17" spans="1:16" ht="11.25" x14ac:dyDescent="0.2">
      <c r="A17" s="2" t="s">
        <v>6</v>
      </c>
      <c r="B17" s="7">
        <v>0.51940657159274928</v>
      </c>
      <c r="C17" s="7">
        <v>0.53327998316839864</v>
      </c>
      <c r="D17" s="7">
        <v>0.51393730150826056</v>
      </c>
      <c r="E17" s="7">
        <v>0.50490090863561565</v>
      </c>
      <c r="F17" s="7">
        <v>0.47161213973554977</v>
      </c>
      <c r="G17" s="7">
        <v>0.48066292530782051</v>
      </c>
      <c r="H17" s="7">
        <v>0.49356074761142499</v>
      </c>
      <c r="I17" s="7">
        <v>0.4877001171417415</v>
      </c>
      <c r="J17" s="7">
        <v>0.50614765396702877</v>
      </c>
      <c r="K17" s="7">
        <v>0.51299872792508183</v>
      </c>
      <c r="L17" s="7">
        <v>0.50645642025521675</v>
      </c>
      <c r="M17" s="7">
        <v>0.50697925806578514</v>
      </c>
      <c r="N17" s="7">
        <v>0.49690303199075125</v>
      </c>
      <c r="O17" s="7">
        <v>0.47664124493392784</v>
      </c>
      <c r="P17" s="7">
        <f>P16/P13</f>
        <v>0.4655355526863138</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5">
        <v>1405461</v>
      </c>
      <c r="C20" s="5">
        <v>1428776</v>
      </c>
      <c r="D20" s="5">
        <v>1521878</v>
      </c>
      <c r="E20" s="5">
        <v>1658359</v>
      </c>
      <c r="F20" s="5">
        <v>1759039</v>
      </c>
      <c r="G20" s="5">
        <v>1585808</v>
      </c>
      <c r="H20" s="5">
        <v>1515215</v>
      </c>
      <c r="I20" s="5">
        <v>1539408</v>
      </c>
      <c r="J20" s="5">
        <v>1603304</v>
      </c>
      <c r="K20" s="5">
        <v>1622556</v>
      </c>
      <c r="L20" s="5">
        <v>1765791</v>
      </c>
      <c r="M20" s="5">
        <v>1829023</v>
      </c>
      <c r="N20" s="5">
        <v>1907702</v>
      </c>
      <c r="O20" s="5">
        <v>2028814</v>
      </c>
      <c r="P20" s="5">
        <v>2054492</v>
      </c>
    </row>
    <row r="21" spans="1:16" ht="11.25" x14ac:dyDescent="0.2">
      <c r="A21" s="2" t="s">
        <v>8</v>
      </c>
      <c r="B21" s="6">
        <v>941658.87000000011</v>
      </c>
      <c r="C21" s="6">
        <v>957279.92</v>
      </c>
      <c r="D21" s="6">
        <v>1019658.26</v>
      </c>
      <c r="E21" s="6">
        <v>1111100.53</v>
      </c>
      <c r="F21" s="6">
        <v>1125784.96</v>
      </c>
      <c r="G21" s="6">
        <v>1014917.12</v>
      </c>
      <c r="H21" s="6">
        <v>969737.6</v>
      </c>
      <c r="I21" s="6">
        <v>985221.12</v>
      </c>
      <c r="J21" s="6">
        <v>1026114.5600000001</v>
      </c>
      <c r="K21" s="6">
        <v>1038435.84</v>
      </c>
      <c r="L21" s="6">
        <v>1130106.24</v>
      </c>
      <c r="M21" s="6">
        <v>1170574.72</v>
      </c>
      <c r="N21" s="6">
        <v>1220929.28</v>
      </c>
      <c r="O21" s="6">
        <v>1298440.96</v>
      </c>
      <c r="P21" s="6">
        <f>P20*0.64</f>
        <v>1314874.8800000001</v>
      </c>
    </row>
    <row r="22" spans="1:16" ht="11.25" x14ac:dyDescent="0.2">
      <c r="A22" s="2" t="s">
        <v>3</v>
      </c>
      <c r="B22" s="6">
        <v>501768</v>
      </c>
      <c r="C22" s="6">
        <v>504336</v>
      </c>
      <c r="D22" s="6">
        <v>558113</v>
      </c>
      <c r="E22" s="6">
        <v>612985</v>
      </c>
      <c r="F22" s="6">
        <v>667264</v>
      </c>
      <c r="G22" s="6">
        <v>592489</v>
      </c>
      <c r="H22" s="6">
        <v>529328</v>
      </c>
      <c r="I22" s="6">
        <v>543919</v>
      </c>
      <c r="J22" s="6">
        <v>556418</v>
      </c>
      <c r="K22" s="6">
        <v>567052.8041699999</v>
      </c>
      <c r="L22" s="6">
        <v>627211.59921000001</v>
      </c>
      <c r="M22" s="5">
        <v>646088.47077999997</v>
      </c>
      <c r="N22" s="5">
        <v>675793.34783000022</v>
      </c>
      <c r="O22" s="5">
        <v>761633.81499999983</v>
      </c>
      <c r="P22" s="5">
        <f>Data!$D$39</f>
        <v>806410.66489999997</v>
      </c>
    </row>
    <row r="23" spans="1:16" ht="11.25" x14ac:dyDescent="0.2">
      <c r="A23" s="2" t="s">
        <v>4</v>
      </c>
      <c r="B23" s="7">
        <v>0.5328553853052963</v>
      </c>
      <c r="C23" s="7">
        <v>0.52684276507126571</v>
      </c>
      <c r="D23" s="7">
        <v>0.54735299256046821</v>
      </c>
      <c r="E23" s="7">
        <v>0.551691753760571</v>
      </c>
      <c r="F23" s="7">
        <v>0.59270999676527925</v>
      </c>
      <c r="G23" s="7">
        <v>0.58378067363766606</v>
      </c>
      <c r="H23" s="7">
        <v>0.54584662902624381</v>
      </c>
      <c r="I23" s="7">
        <v>0.55207809593038359</v>
      </c>
      <c r="J23" s="7">
        <v>0.54225719202347156</v>
      </c>
      <c r="K23" s="7">
        <v>0.54606436173273831</v>
      </c>
      <c r="L23" s="7">
        <v>0.55500233253291298</v>
      </c>
      <c r="M23" s="7">
        <v>0.5519412470995444</v>
      </c>
      <c r="N23" s="7">
        <v>0.55350736434955528</v>
      </c>
      <c r="O23" s="7">
        <v>0.58657562296864063</v>
      </c>
      <c r="P23" s="7">
        <f>IF(P22/P21&gt;1,1,P22/P21)</f>
        <v>0.61329840364734922</v>
      </c>
    </row>
    <row r="24" spans="1:16" ht="11.25" x14ac:dyDescent="0.2">
      <c r="A24" s="2" t="s">
        <v>5</v>
      </c>
      <c r="B24" s="6">
        <v>439890.87000000011</v>
      </c>
      <c r="C24" s="6">
        <v>452943.92000000004</v>
      </c>
      <c r="D24" s="6">
        <v>461545.26</v>
      </c>
      <c r="E24" s="6">
        <v>498115.53</v>
      </c>
      <c r="F24" s="6">
        <v>458520.95999999996</v>
      </c>
      <c r="G24" s="6">
        <v>422428.12</v>
      </c>
      <c r="H24" s="6">
        <v>440409.59999999998</v>
      </c>
      <c r="I24" s="6">
        <v>441302.12</v>
      </c>
      <c r="J24" s="6">
        <v>469696.56000000006</v>
      </c>
      <c r="K24" s="6">
        <v>471383.03583000007</v>
      </c>
      <c r="L24" s="6">
        <v>502894.64078999998</v>
      </c>
      <c r="M24" s="6">
        <v>524486.24922</v>
      </c>
      <c r="N24" s="6">
        <v>545135.93216999981</v>
      </c>
      <c r="O24" s="6">
        <v>536807.14500000014</v>
      </c>
      <c r="P24" s="6">
        <f>IF(P21-P22&lt;0,0,P21-P22)</f>
        <v>508464.21510000015</v>
      </c>
    </row>
    <row r="25" spans="1:16" ht="11.25" x14ac:dyDescent="0.2">
      <c r="A25" s="2" t="s">
        <v>6</v>
      </c>
      <c r="B25" s="7">
        <v>0.4671446146947037</v>
      </c>
      <c r="C25" s="7">
        <v>0.47315723492873435</v>
      </c>
      <c r="D25" s="7">
        <v>0.45264700743953173</v>
      </c>
      <c r="E25" s="7">
        <v>0.44830824623942894</v>
      </c>
      <c r="F25" s="7">
        <v>0.40729000323472075</v>
      </c>
      <c r="G25" s="7">
        <v>0.41621932636233389</v>
      </c>
      <c r="H25" s="7">
        <v>0.45415337097375619</v>
      </c>
      <c r="I25" s="7">
        <v>0.44792190406961635</v>
      </c>
      <c r="J25" s="7">
        <v>0.4577428079765285</v>
      </c>
      <c r="K25" s="7">
        <v>0.45393563826726174</v>
      </c>
      <c r="L25" s="7">
        <v>0.44499766746708697</v>
      </c>
      <c r="M25" s="7">
        <v>0.4480587529004556</v>
      </c>
      <c r="N25" s="7">
        <v>0.44649263565044472</v>
      </c>
      <c r="O25" s="7">
        <v>0.41342437703135931</v>
      </c>
      <c r="P25" s="7">
        <f>P24/P21</f>
        <v>0.38670159635265078</v>
      </c>
    </row>
  </sheetData>
  <phoneticPr fontId="0" type="noConversion"/>
  <printOptions horizontalCentered="1"/>
  <pageMargins left="0.25" right="0.25" top="0.75" bottom="0.75" header="0.3" footer="0.3"/>
  <pageSetup scale="90" orientation="landscape" horizontalDpi="4294967292" r:id="rId1"/>
  <headerFooter alignWithMargins="0">
    <oddHeader>&amp;C&amp;"Arial,Bold"&amp;18Inside Construction Trends</odd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69</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s="107"/>
      <c r="N3" s="107"/>
      <c r="O3" s="107"/>
      <c r="P3" s="107"/>
    </row>
    <row r="4" spans="1:16" x14ac:dyDescent="0.2">
      <c r="A4" s="4" t="s">
        <v>137</v>
      </c>
      <c r="B4"/>
      <c r="M4" s="107"/>
      <c r="N4" s="107"/>
      <c r="O4" s="107"/>
      <c r="P4" s="107"/>
    </row>
    <row r="5" spans="1:16" ht="11.25" x14ac:dyDescent="0.2">
      <c r="A5" s="2" t="s">
        <v>2</v>
      </c>
      <c r="B5" s="6">
        <v>420</v>
      </c>
      <c r="C5" s="6">
        <v>433</v>
      </c>
      <c r="D5" s="6">
        <v>455</v>
      </c>
      <c r="E5" s="6">
        <v>452</v>
      </c>
      <c r="F5" s="6">
        <v>431</v>
      </c>
      <c r="G5" s="6">
        <v>416</v>
      </c>
      <c r="H5" s="6">
        <v>399</v>
      </c>
      <c r="I5" s="6">
        <v>390</v>
      </c>
      <c r="J5" s="6">
        <v>390</v>
      </c>
      <c r="K5" s="6">
        <v>384</v>
      </c>
      <c r="L5" s="6">
        <v>387</v>
      </c>
      <c r="M5" s="6">
        <v>383</v>
      </c>
      <c r="N5" s="6">
        <v>394</v>
      </c>
      <c r="O5" s="6">
        <v>404</v>
      </c>
      <c r="P5" s="6">
        <v>412</v>
      </c>
    </row>
    <row r="6" spans="1:16" ht="11.25" x14ac:dyDescent="0.2">
      <c r="A6" s="2" t="s">
        <v>3</v>
      </c>
      <c r="B6" s="6">
        <v>57</v>
      </c>
      <c r="C6" s="6">
        <v>58</v>
      </c>
      <c r="D6" s="6">
        <v>60</v>
      </c>
      <c r="E6" s="6">
        <v>60</v>
      </c>
      <c r="F6" s="6">
        <v>56</v>
      </c>
      <c r="G6" s="6">
        <v>50</v>
      </c>
      <c r="H6" s="6">
        <v>44</v>
      </c>
      <c r="I6" s="6">
        <v>42</v>
      </c>
      <c r="J6" s="6">
        <v>40</v>
      </c>
      <c r="K6" s="6">
        <v>41</v>
      </c>
      <c r="L6" s="6">
        <v>47</v>
      </c>
      <c r="M6" s="6">
        <v>47</v>
      </c>
      <c r="N6" s="6">
        <v>45</v>
      </c>
      <c r="O6" s="6">
        <v>48</v>
      </c>
      <c r="P6" s="6">
        <f>Data!$B$40</f>
        <v>57</v>
      </c>
    </row>
    <row r="7" spans="1:16" ht="11.25" x14ac:dyDescent="0.2">
      <c r="A7" s="2" t="s">
        <v>4</v>
      </c>
      <c r="B7" s="7">
        <v>0.1357142857142857</v>
      </c>
      <c r="C7" s="7">
        <v>0.13394919168591224</v>
      </c>
      <c r="D7" s="7">
        <v>0.13186813186813187</v>
      </c>
      <c r="E7" s="7">
        <v>0.13274336283185842</v>
      </c>
      <c r="F7" s="7">
        <v>0.12993039443155452</v>
      </c>
      <c r="G7" s="7">
        <v>0.1201923076923077</v>
      </c>
      <c r="H7" s="7">
        <v>0.11027568922305764</v>
      </c>
      <c r="I7" s="7">
        <v>0.1076923076923077</v>
      </c>
      <c r="J7" s="7">
        <v>0.10256410256410256</v>
      </c>
      <c r="K7" s="7">
        <v>0.10677083333333333</v>
      </c>
      <c r="L7" s="7">
        <v>0.12144702842377261</v>
      </c>
      <c r="M7" s="7">
        <v>0.12271540469973891</v>
      </c>
      <c r="N7" s="7">
        <v>0.11421319796954314</v>
      </c>
      <c r="O7" s="7">
        <v>0.11881188118811881</v>
      </c>
      <c r="P7" s="7">
        <f>IF(P6/P5&gt;1,1,P6/P5)</f>
        <v>0.13834951456310679</v>
      </c>
    </row>
    <row r="8" spans="1:16" ht="11.25" x14ac:dyDescent="0.2">
      <c r="A8" s="2" t="s">
        <v>5</v>
      </c>
      <c r="B8" s="6">
        <v>363</v>
      </c>
      <c r="C8" s="6">
        <v>375</v>
      </c>
      <c r="D8" s="6">
        <v>395</v>
      </c>
      <c r="E8" s="6">
        <v>392</v>
      </c>
      <c r="F8" s="6">
        <v>375</v>
      </c>
      <c r="G8" s="6">
        <v>366</v>
      </c>
      <c r="H8" s="6">
        <v>355</v>
      </c>
      <c r="I8" s="6">
        <v>348</v>
      </c>
      <c r="J8" s="6">
        <v>350</v>
      </c>
      <c r="K8" s="6">
        <v>343</v>
      </c>
      <c r="L8" s="6">
        <v>340</v>
      </c>
      <c r="M8" s="6">
        <v>336</v>
      </c>
      <c r="N8" s="6">
        <v>349</v>
      </c>
      <c r="O8" s="6">
        <v>356</v>
      </c>
      <c r="P8" s="6">
        <f>IF(P5-P6&lt;0,0,P5-P6)</f>
        <v>355</v>
      </c>
    </row>
    <row r="9" spans="1:16" ht="11.25" x14ac:dyDescent="0.2">
      <c r="A9" s="2" t="s">
        <v>6</v>
      </c>
      <c r="B9" s="7">
        <v>0.86428571428571432</v>
      </c>
      <c r="C9" s="7">
        <v>0.86605080831408776</v>
      </c>
      <c r="D9" s="7">
        <v>0.86813186813186816</v>
      </c>
      <c r="E9" s="7">
        <v>0.86725663716814161</v>
      </c>
      <c r="F9" s="7">
        <v>0.87006960556844548</v>
      </c>
      <c r="G9" s="7">
        <v>0.87980769230769229</v>
      </c>
      <c r="H9" s="7">
        <v>0.88972431077694236</v>
      </c>
      <c r="I9" s="7">
        <v>0.89230769230769236</v>
      </c>
      <c r="J9" s="7">
        <v>0.89743589743589747</v>
      </c>
      <c r="K9" s="7">
        <v>0.89322916666666663</v>
      </c>
      <c r="L9" s="7">
        <v>0.87855297157622736</v>
      </c>
      <c r="M9" s="7">
        <v>0.87728459530026115</v>
      </c>
      <c r="N9" s="7">
        <v>0.8857868020304569</v>
      </c>
      <c r="O9" s="7">
        <v>0.88118811881188119</v>
      </c>
      <c r="P9" s="7">
        <f>P8/P5</f>
        <v>0.86165048543689315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2511</v>
      </c>
      <c r="C12" s="6">
        <v>2558</v>
      </c>
      <c r="D12" s="6">
        <v>2748</v>
      </c>
      <c r="E12" s="6">
        <v>2664</v>
      </c>
      <c r="F12" s="6">
        <v>2287</v>
      </c>
      <c r="G12" s="6">
        <v>1942</v>
      </c>
      <c r="H12" s="6">
        <v>1811</v>
      </c>
      <c r="I12" s="6">
        <v>1887</v>
      </c>
      <c r="J12" s="6">
        <v>1970</v>
      </c>
      <c r="K12" s="6">
        <v>1892</v>
      </c>
      <c r="L12" s="6">
        <v>1935</v>
      </c>
      <c r="M12" s="6">
        <v>1954</v>
      </c>
      <c r="N12" s="6">
        <v>2106</v>
      </c>
      <c r="O12" s="6">
        <v>2218</v>
      </c>
      <c r="P12" s="6">
        <v>2351</v>
      </c>
    </row>
    <row r="13" spans="1:16" ht="11.25" x14ac:dyDescent="0.2">
      <c r="A13" s="2" t="s">
        <v>8</v>
      </c>
      <c r="B13" s="6">
        <v>1807.9199999999998</v>
      </c>
      <c r="C13" s="6">
        <v>1841.76</v>
      </c>
      <c r="D13" s="6">
        <v>1978.56</v>
      </c>
      <c r="E13" s="6">
        <v>1918.08</v>
      </c>
      <c r="F13" s="6">
        <v>1600.8999999999999</v>
      </c>
      <c r="G13" s="6">
        <v>1359.3999999999999</v>
      </c>
      <c r="H13" s="6">
        <v>1267.6999999999998</v>
      </c>
      <c r="I13" s="6">
        <v>1320.8999999999999</v>
      </c>
      <c r="J13" s="6">
        <v>1379</v>
      </c>
      <c r="K13" s="6">
        <v>1324.3999999999999</v>
      </c>
      <c r="L13" s="6">
        <v>1354.5</v>
      </c>
      <c r="M13" s="6">
        <v>1367.8</v>
      </c>
      <c r="N13" s="6">
        <v>1474.1999999999998</v>
      </c>
      <c r="O13" s="6">
        <v>1552.6</v>
      </c>
      <c r="P13" s="6">
        <f>P12*0.7</f>
        <v>1645.6999999999998</v>
      </c>
    </row>
    <row r="14" spans="1:16" ht="11.25" x14ac:dyDescent="0.2">
      <c r="A14" s="2" t="s">
        <v>3</v>
      </c>
      <c r="B14" s="6">
        <v>759</v>
      </c>
      <c r="C14" s="6">
        <v>858</v>
      </c>
      <c r="D14" s="6">
        <v>956</v>
      </c>
      <c r="E14" s="6">
        <v>957</v>
      </c>
      <c r="F14" s="6">
        <v>847</v>
      </c>
      <c r="G14" s="6">
        <v>689</v>
      </c>
      <c r="H14" s="6">
        <v>596</v>
      </c>
      <c r="I14" s="6">
        <v>519</v>
      </c>
      <c r="J14" s="6">
        <v>487</v>
      </c>
      <c r="K14" s="6">
        <v>472.91666666666669</v>
      </c>
      <c r="L14" s="6">
        <v>461.66666666666669</v>
      </c>
      <c r="M14" s="6">
        <v>447.91666666666669</v>
      </c>
      <c r="N14" s="6">
        <v>560.5</v>
      </c>
      <c r="O14" s="6">
        <v>604.33333333333337</v>
      </c>
      <c r="P14" s="6">
        <f>Data!$C$40</f>
        <v>694.75</v>
      </c>
    </row>
    <row r="15" spans="1:16" ht="11.25" x14ac:dyDescent="0.2">
      <c r="A15" s="2" t="s">
        <v>4</v>
      </c>
      <c r="B15" s="7">
        <v>0.41981946103809908</v>
      </c>
      <c r="C15" s="7">
        <v>0.46585874381026843</v>
      </c>
      <c r="D15" s="7">
        <v>0.4831796862364548</v>
      </c>
      <c r="E15" s="7">
        <v>0.49893643643643648</v>
      </c>
      <c r="F15" s="7">
        <v>0.52907739396589426</v>
      </c>
      <c r="G15" s="7">
        <v>0.50684125349418863</v>
      </c>
      <c r="H15" s="7">
        <v>0.47014277825984074</v>
      </c>
      <c r="I15" s="7">
        <v>0.39291392232568706</v>
      </c>
      <c r="J15" s="7">
        <v>0.35315445975344451</v>
      </c>
      <c r="K15" s="7">
        <v>0.35707993556830769</v>
      </c>
      <c r="L15" s="7">
        <v>0.34083917804848041</v>
      </c>
      <c r="M15" s="7">
        <v>0.32747234001072284</v>
      </c>
      <c r="N15" s="7">
        <v>0.38020621353954692</v>
      </c>
      <c r="O15" s="7">
        <v>0.38923955515479414</v>
      </c>
      <c r="P15" s="7">
        <f>IF(P14/P13&gt;1,1,P14/P13)</f>
        <v>0.42216078264568274</v>
      </c>
    </row>
    <row r="16" spans="1:16" ht="11.25" x14ac:dyDescent="0.2">
      <c r="A16" s="2" t="s">
        <v>5</v>
      </c>
      <c r="B16" s="6">
        <v>1048.9199999999998</v>
      </c>
      <c r="C16" s="6">
        <v>983.76</v>
      </c>
      <c r="D16" s="6">
        <v>1022.56</v>
      </c>
      <c r="E16" s="6">
        <v>961.07999999999993</v>
      </c>
      <c r="F16" s="6">
        <v>753.89999999999986</v>
      </c>
      <c r="G16" s="6">
        <v>670.39999999999986</v>
      </c>
      <c r="H16" s="6">
        <v>671.69999999999982</v>
      </c>
      <c r="I16" s="6">
        <v>801.89999999999986</v>
      </c>
      <c r="J16" s="6">
        <v>892</v>
      </c>
      <c r="K16" s="6">
        <v>851.48333333333312</v>
      </c>
      <c r="L16" s="6">
        <v>892.83333333333326</v>
      </c>
      <c r="M16" s="6">
        <v>919.88333333333321</v>
      </c>
      <c r="N16" s="6">
        <v>913.69999999999982</v>
      </c>
      <c r="O16" s="6">
        <v>948.26666666666654</v>
      </c>
      <c r="P16" s="6">
        <f>IF(P13-P14&lt;0,0,P13-P14)</f>
        <v>950.94999999999982</v>
      </c>
    </row>
    <row r="17" spans="1:16" ht="11.25" x14ac:dyDescent="0.2">
      <c r="A17" s="2" t="s">
        <v>6</v>
      </c>
      <c r="B17" s="7">
        <v>0.58018053896190092</v>
      </c>
      <c r="C17" s="7">
        <v>0.53414125618973152</v>
      </c>
      <c r="D17" s="7">
        <v>0.5168203137635452</v>
      </c>
      <c r="E17" s="7">
        <v>0.50106356356356352</v>
      </c>
      <c r="F17" s="7">
        <v>0.4709226060341058</v>
      </c>
      <c r="G17" s="7">
        <v>0.49315874650581132</v>
      </c>
      <c r="H17" s="7">
        <v>0.52985722174015926</v>
      </c>
      <c r="I17" s="7">
        <v>0.60708607767431289</v>
      </c>
      <c r="J17" s="7">
        <v>0.64684554024655549</v>
      </c>
      <c r="K17" s="7">
        <v>0.64292006443169225</v>
      </c>
      <c r="L17" s="7">
        <v>0.65916082195151959</v>
      </c>
      <c r="M17" s="7">
        <v>0.6725276599892771</v>
      </c>
      <c r="N17" s="7">
        <v>0.61979378646045313</v>
      </c>
      <c r="O17" s="7">
        <v>0.61076044484520586</v>
      </c>
      <c r="P17" s="7">
        <f>P16/P13</f>
        <v>0.57783921735431731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118758</v>
      </c>
      <c r="C20" s="6">
        <v>119234</v>
      </c>
      <c r="D20" s="6">
        <v>133371</v>
      </c>
      <c r="E20" s="6">
        <v>135598</v>
      </c>
      <c r="F20" s="6">
        <v>117829</v>
      </c>
      <c r="G20" s="6">
        <v>103280</v>
      </c>
      <c r="H20" s="6">
        <v>96009</v>
      </c>
      <c r="I20" s="6">
        <v>103815</v>
      </c>
      <c r="J20" s="6">
        <v>109060</v>
      </c>
      <c r="K20" s="6">
        <v>101252</v>
      </c>
      <c r="L20" s="6">
        <v>102420</v>
      </c>
      <c r="M20" s="6">
        <v>107552</v>
      </c>
      <c r="N20" s="6">
        <v>119613</v>
      </c>
      <c r="O20" s="6">
        <v>127655</v>
      </c>
      <c r="P20" s="6">
        <v>138724</v>
      </c>
    </row>
    <row r="21" spans="1:16" ht="11.25" x14ac:dyDescent="0.2">
      <c r="A21" s="2" t="s">
        <v>8</v>
      </c>
      <c r="B21" s="6">
        <v>79567.86</v>
      </c>
      <c r="C21" s="6">
        <v>79886.78</v>
      </c>
      <c r="D21" s="6">
        <v>89358.57</v>
      </c>
      <c r="E21" s="6">
        <v>90850.66</v>
      </c>
      <c r="F21" s="6">
        <v>75410.559999999998</v>
      </c>
      <c r="G21" s="6">
        <v>66099.199999999997</v>
      </c>
      <c r="H21" s="6">
        <v>61445.760000000002</v>
      </c>
      <c r="I21" s="6">
        <v>66441.600000000006</v>
      </c>
      <c r="J21" s="6">
        <v>69798.399999999994</v>
      </c>
      <c r="K21" s="6">
        <v>64801.279999999999</v>
      </c>
      <c r="L21" s="6">
        <v>65548.800000000003</v>
      </c>
      <c r="M21" s="6">
        <v>68833.279999999999</v>
      </c>
      <c r="N21" s="6">
        <v>76552.320000000007</v>
      </c>
      <c r="O21" s="6">
        <v>81699.199999999997</v>
      </c>
      <c r="P21" s="6">
        <f>P20*0.64</f>
        <v>88783.360000000001</v>
      </c>
    </row>
    <row r="22" spans="1:16" ht="11.25" x14ac:dyDescent="0.2">
      <c r="A22" s="2" t="s">
        <v>3</v>
      </c>
      <c r="B22" s="6">
        <v>32121</v>
      </c>
      <c r="C22" s="6">
        <v>42047</v>
      </c>
      <c r="D22" s="6">
        <v>45908</v>
      </c>
      <c r="E22" s="6">
        <v>45767</v>
      </c>
      <c r="F22" s="6">
        <v>37426</v>
      </c>
      <c r="G22" s="6">
        <v>34019</v>
      </c>
      <c r="H22" s="6">
        <v>26995</v>
      </c>
      <c r="I22" s="6">
        <v>25345</v>
      </c>
      <c r="J22" s="6">
        <v>25464</v>
      </c>
      <c r="K22" s="6">
        <v>23634.82545</v>
      </c>
      <c r="L22" s="6">
        <v>21426.155070000001</v>
      </c>
      <c r="M22" s="6">
        <v>23766.609899999999</v>
      </c>
      <c r="N22" s="6">
        <v>30122.50561</v>
      </c>
      <c r="O22" s="6">
        <v>33172.185190000004</v>
      </c>
      <c r="P22" s="6">
        <f>Data!$D$40</f>
        <v>40078.503490000003</v>
      </c>
    </row>
    <row r="23" spans="1:16" ht="11.25" x14ac:dyDescent="0.2">
      <c r="A23" s="2" t="s">
        <v>4</v>
      </c>
      <c r="B23" s="7">
        <v>0.40369314947015039</v>
      </c>
      <c r="C23" s="7">
        <v>0.52633239191766146</v>
      </c>
      <c r="D23" s="7">
        <v>0.51375038790347693</v>
      </c>
      <c r="E23" s="7">
        <v>0.50376078720837025</v>
      </c>
      <c r="F23" s="7">
        <v>0.49629653990104305</v>
      </c>
      <c r="G23" s="7">
        <v>0.51466583559256396</v>
      </c>
      <c r="H23" s="7">
        <v>0.43933055755189615</v>
      </c>
      <c r="I23" s="7">
        <v>0.38146281847517216</v>
      </c>
      <c r="J23" s="7">
        <v>0.36482211626627548</v>
      </c>
      <c r="K23" s="7">
        <v>0.36472775614926128</v>
      </c>
      <c r="L23" s="7">
        <v>0.32687333818468073</v>
      </c>
      <c r="M23" s="7">
        <v>0.34527789319352498</v>
      </c>
      <c r="N23" s="7">
        <v>0.39348912756661064</v>
      </c>
      <c r="O23" s="7">
        <v>0.40602827432826766</v>
      </c>
      <c r="P23" s="7">
        <f>IF(P22/P21&gt;1,1,P22/P21)</f>
        <v>0.45141908900496674</v>
      </c>
    </row>
    <row r="24" spans="1:16" ht="11.25" x14ac:dyDescent="0.2">
      <c r="A24" s="2" t="s">
        <v>5</v>
      </c>
      <c r="B24" s="6">
        <v>47446.86</v>
      </c>
      <c r="C24" s="6">
        <v>37839.78</v>
      </c>
      <c r="D24" s="6">
        <v>43450.570000000007</v>
      </c>
      <c r="E24" s="6">
        <v>45083.66</v>
      </c>
      <c r="F24" s="6">
        <v>37984.559999999998</v>
      </c>
      <c r="G24" s="6">
        <v>32080.199999999997</v>
      </c>
      <c r="H24" s="6">
        <v>34450.76</v>
      </c>
      <c r="I24" s="6">
        <v>41096.600000000006</v>
      </c>
      <c r="J24" s="6">
        <v>44334.399999999994</v>
      </c>
      <c r="K24" s="6">
        <v>41166.454549999995</v>
      </c>
      <c r="L24" s="6">
        <v>44122.644930000002</v>
      </c>
      <c r="M24" s="6">
        <v>45066.670100000003</v>
      </c>
      <c r="N24" s="6">
        <v>46429.814390000007</v>
      </c>
      <c r="O24" s="6">
        <v>48527.014809999993</v>
      </c>
      <c r="P24" s="6">
        <f>IF(P21-P22&lt;0,0,P21-P22)</f>
        <v>48704.856509999998</v>
      </c>
    </row>
    <row r="25" spans="1:16" ht="11.25" x14ac:dyDescent="0.2">
      <c r="A25" s="2" t="s">
        <v>6</v>
      </c>
      <c r="B25" s="7">
        <v>0.59630685052984966</v>
      </c>
      <c r="C25" s="7">
        <v>0.47366760808233854</v>
      </c>
      <c r="D25" s="7">
        <v>0.48624961209652307</v>
      </c>
      <c r="E25" s="7">
        <v>0.49623921279162969</v>
      </c>
      <c r="F25" s="7">
        <v>0.50370346009895695</v>
      </c>
      <c r="G25" s="7">
        <v>0.4853341644074361</v>
      </c>
      <c r="H25" s="7">
        <v>0.56066944244810379</v>
      </c>
      <c r="I25" s="7">
        <v>0.61853718152482784</v>
      </c>
      <c r="J25" s="7">
        <v>0.63517788373372452</v>
      </c>
      <c r="K25" s="7">
        <v>0.63527224385073866</v>
      </c>
      <c r="L25" s="7">
        <v>0.67312666181531933</v>
      </c>
      <c r="M25" s="7">
        <v>0.65472210680647502</v>
      </c>
      <c r="N25" s="7">
        <v>0.60651087243338941</v>
      </c>
      <c r="O25" s="7">
        <v>0.5939717256717324</v>
      </c>
      <c r="P25" s="7">
        <f>P24/P21</f>
        <v>0.54858091099503326</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outlinePr summaryBelow="0" summaryRight="0"/>
    <pageSetUpPr autoPageBreaks="0"/>
  </sheetPr>
  <dimension ref="A1:P25"/>
  <sheetViews>
    <sheetView showOutlineSymbols="0" workbookViewId="0">
      <selection activeCell="O5" sqref="O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16</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9650</v>
      </c>
      <c r="C5" s="6">
        <v>9788</v>
      </c>
      <c r="D5" s="6">
        <v>10124</v>
      </c>
      <c r="E5" s="6">
        <v>10728</v>
      </c>
      <c r="F5" s="6">
        <v>10837</v>
      </c>
      <c r="G5" s="6">
        <v>10572</v>
      </c>
      <c r="H5" s="6">
        <v>10268</v>
      </c>
      <c r="I5" s="6">
        <v>10118</v>
      </c>
      <c r="J5" s="6">
        <v>9930</v>
      </c>
      <c r="K5" s="6">
        <v>9840</v>
      </c>
      <c r="L5" s="6">
        <v>9966</v>
      </c>
      <c r="M5" s="6">
        <v>10081</v>
      </c>
      <c r="N5" s="6">
        <v>10308</v>
      </c>
      <c r="O5" s="6">
        <v>10629</v>
      </c>
      <c r="P5" s="6">
        <f>SUM(Ariz!P5,Arka!P5,Kans!P5,NewM!P5,Okla!P5,Texa!P5)</f>
        <v>11081</v>
      </c>
    </row>
    <row r="6" spans="1:16" ht="11.25" x14ac:dyDescent="0.2">
      <c r="A6" s="2" t="s">
        <v>3</v>
      </c>
      <c r="B6" s="6">
        <v>711</v>
      </c>
      <c r="C6" s="6">
        <v>700</v>
      </c>
      <c r="D6" s="6">
        <v>671</v>
      </c>
      <c r="E6" s="6">
        <v>735</v>
      </c>
      <c r="F6" s="6">
        <v>703</v>
      </c>
      <c r="G6" s="6">
        <v>666</v>
      </c>
      <c r="H6" s="6">
        <v>650</v>
      </c>
      <c r="I6" s="6">
        <v>633</v>
      </c>
      <c r="J6" s="6">
        <v>663</v>
      </c>
      <c r="K6" s="6">
        <v>657</v>
      </c>
      <c r="L6" s="6">
        <v>667</v>
      </c>
      <c r="M6" s="6">
        <v>658</v>
      </c>
      <c r="N6" s="6">
        <v>681</v>
      </c>
      <c r="O6" s="6">
        <v>653</v>
      </c>
      <c r="P6" s="6">
        <f>Data!$G$6</f>
        <v>677</v>
      </c>
    </row>
    <row r="7" spans="1:16" ht="11.25" x14ac:dyDescent="0.2">
      <c r="A7" s="2" t="s">
        <v>4</v>
      </c>
      <c r="B7" s="7">
        <v>7.367875647668394E-2</v>
      </c>
      <c r="C7" s="7">
        <v>7.1516142214957085E-2</v>
      </c>
      <c r="D7" s="7">
        <v>6.6278150928486768E-2</v>
      </c>
      <c r="E7" s="7">
        <v>6.8512304250559278E-2</v>
      </c>
      <c r="F7" s="7">
        <v>6.4870351573313653E-2</v>
      </c>
      <c r="G7" s="7">
        <v>6.2996594778660611E-2</v>
      </c>
      <c r="H7" s="7">
        <v>6.3303467082197112E-2</v>
      </c>
      <c r="I7" s="7">
        <v>6.2561771101008107E-2</v>
      </c>
      <c r="J7" s="7">
        <v>6.6767371601208464E-2</v>
      </c>
      <c r="K7" s="7">
        <v>6.6768292682926833E-2</v>
      </c>
      <c r="L7" s="7">
        <v>6.6927553682520569E-2</v>
      </c>
      <c r="M7" s="7">
        <v>6.5271302450153751E-2</v>
      </c>
      <c r="N7" s="7">
        <v>6.6065192083818391E-2</v>
      </c>
      <c r="O7" s="7">
        <v>6.1435694797252798E-2</v>
      </c>
      <c r="P7" s="7">
        <f>P6/P5</f>
        <v>6.1095568991968233E-2</v>
      </c>
    </row>
    <row r="8" spans="1:16" ht="11.25" x14ac:dyDescent="0.2">
      <c r="A8" s="2" t="s">
        <v>5</v>
      </c>
      <c r="B8" s="6">
        <v>8939</v>
      </c>
      <c r="C8" s="6">
        <v>9088</v>
      </c>
      <c r="D8" s="6">
        <v>9453</v>
      </c>
      <c r="E8" s="6">
        <v>9993</v>
      </c>
      <c r="F8" s="6">
        <v>10134</v>
      </c>
      <c r="G8" s="6">
        <v>9906</v>
      </c>
      <c r="H8" s="6">
        <v>9618</v>
      </c>
      <c r="I8" s="6">
        <v>9485</v>
      </c>
      <c r="J8" s="6">
        <v>9267</v>
      </c>
      <c r="K8" s="6">
        <v>9183</v>
      </c>
      <c r="L8" s="6">
        <v>9299</v>
      </c>
      <c r="M8" s="6">
        <v>9423</v>
      </c>
      <c r="N8" s="6">
        <v>9627</v>
      </c>
      <c r="O8" s="6">
        <v>9976</v>
      </c>
      <c r="P8" s="6">
        <f>P5-P6</f>
        <v>10404</v>
      </c>
    </row>
    <row r="9" spans="1:16" ht="11.25" x14ac:dyDescent="0.2">
      <c r="A9" s="2" t="s">
        <v>6</v>
      </c>
      <c r="B9" s="7">
        <v>0.92632124352331602</v>
      </c>
      <c r="C9" s="7">
        <v>0.92848385778504294</v>
      </c>
      <c r="D9" s="7">
        <v>0.93372184907151323</v>
      </c>
      <c r="E9" s="7">
        <v>0.93148769574944068</v>
      </c>
      <c r="F9" s="7">
        <v>0.93512964842668633</v>
      </c>
      <c r="G9" s="7">
        <v>0.9370034052213394</v>
      </c>
      <c r="H9" s="7">
        <v>0.93669653291780286</v>
      </c>
      <c r="I9" s="7">
        <v>0.93743822889899187</v>
      </c>
      <c r="J9" s="7">
        <v>0.93323262839879151</v>
      </c>
      <c r="K9" s="7">
        <v>0.93323170731707317</v>
      </c>
      <c r="L9" s="7">
        <v>0.93307244631747943</v>
      </c>
      <c r="M9" s="7">
        <v>0.93472869754984622</v>
      </c>
      <c r="N9" s="7">
        <v>0.93393480791618155</v>
      </c>
      <c r="O9" s="7">
        <v>0.93856430520274725</v>
      </c>
      <c r="P9" s="7">
        <f>P8/P5</f>
        <v>0.93890443100803178</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112305</v>
      </c>
      <c r="C12" s="6">
        <v>115360</v>
      </c>
      <c r="D12" s="6">
        <v>123865</v>
      </c>
      <c r="E12" s="6">
        <v>127766</v>
      </c>
      <c r="F12" s="6">
        <v>130905</v>
      </c>
      <c r="G12" s="6">
        <v>118526</v>
      </c>
      <c r="H12" s="6">
        <v>110603</v>
      </c>
      <c r="I12" s="6">
        <v>110462</v>
      </c>
      <c r="J12" s="6">
        <v>113526</v>
      </c>
      <c r="K12" s="6">
        <v>119366</v>
      </c>
      <c r="L12" s="6">
        <v>123239</v>
      </c>
      <c r="M12" s="6">
        <v>128508</v>
      </c>
      <c r="N12" s="6">
        <v>130205</v>
      </c>
      <c r="O12" s="6">
        <v>133177</v>
      </c>
      <c r="P12" s="6">
        <f>SUM(Ariz!P12,Arka!P12,Kans!P12,NewM!P12,Okla!P12,Texa!P12)</f>
        <v>141642</v>
      </c>
    </row>
    <row r="13" spans="1:16" ht="11.25" x14ac:dyDescent="0.2">
      <c r="A13" s="2" t="s">
        <v>8</v>
      </c>
      <c r="B13" s="6">
        <v>80859.599999999991</v>
      </c>
      <c r="C13" s="6">
        <v>83059.199999999997</v>
      </c>
      <c r="D13" s="6">
        <v>89182.8</v>
      </c>
      <c r="E13" s="6">
        <v>91991.51999999999</v>
      </c>
      <c r="F13" s="6">
        <v>91633.5</v>
      </c>
      <c r="G13" s="6">
        <v>82968.2</v>
      </c>
      <c r="H13" s="6">
        <v>77422.099999999991</v>
      </c>
      <c r="I13" s="6">
        <v>77323.399999999994</v>
      </c>
      <c r="J13" s="6">
        <v>79468.2</v>
      </c>
      <c r="K13" s="6">
        <v>83556.2</v>
      </c>
      <c r="L13" s="6">
        <v>86267.299999999988</v>
      </c>
      <c r="M13" s="6">
        <v>89955.599999999991</v>
      </c>
      <c r="N13" s="6">
        <v>91143.5</v>
      </c>
      <c r="O13" s="6">
        <v>93223.9</v>
      </c>
      <c r="P13" s="6">
        <f>P12*0.7</f>
        <v>99149.4</v>
      </c>
    </row>
    <row r="14" spans="1:16" ht="11.25" x14ac:dyDescent="0.2">
      <c r="A14" s="2" t="s">
        <v>3</v>
      </c>
      <c r="B14" s="6">
        <v>11903</v>
      </c>
      <c r="C14" s="6">
        <v>11975</v>
      </c>
      <c r="D14" s="6">
        <v>13212</v>
      </c>
      <c r="E14" s="6">
        <v>13658</v>
      </c>
      <c r="F14" s="6">
        <v>14855</v>
      </c>
      <c r="G14" s="6">
        <v>12827</v>
      </c>
      <c r="H14" s="6">
        <v>12534</v>
      </c>
      <c r="I14" s="6">
        <v>11788</v>
      </c>
      <c r="J14" s="6">
        <v>12479</v>
      </c>
      <c r="K14" s="6">
        <v>13241.583333333334</v>
      </c>
      <c r="L14" s="6">
        <v>13438.083333333332</v>
      </c>
      <c r="M14" s="6">
        <v>13527.083333333334</v>
      </c>
      <c r="N14" s="6">
        <v>13284.416666666666</v>
      </c>
      <c r="O14" s="6">
        <v>13276.916666666664</v>
      </c>
      <c r="P14" s="6">
        <f>Data!$H$6</f>
        <v>14451.08333333333</v>
      </c>
    </row>
    <row r="15" spans="1:16" ht="11.25" x14ac:dyDescent="0.2">
      <c r="A15" s="2" t="s">
        <v>4</v>
      </c>
      <c r="B15" s="7">
        <v>0.14720577395881257</v>
      </c>
      <c r="C15" s="7">
        <v>0.14417427569733396</v>
      </c>
      <c r="D15" s="7">
        <v>0.1481451580349574</v>
      </c>
      <c r="E15" s="7">
        <v>0.14847020681906334</v>
      </c>
      <c r="F15" s="7">
        <v>0.16211320095816487</v>
      </c>
      <c r="G15" s="7">
        <v>0.15460140150081597</v>
      </c>
      <c r="H15" s="7">
        <v>0.16189175958802463</v>
      </c>
      <c r="I15" s="7">
        <v>0.15245061650160238</v>
      </c>
      <c r="J15" s="7">
        <v>0.1570313660055217</v>
      </c>
      <c r="K15" s="7">
        <v>0.15847517399466868</v>
      </c>
      <c r="L15" s="7">
        <v>0.15577261990735</v>
      </c>
      <c r="M15" s="7">
        <v>0.15037511098067641</v>
      </c>
      <c r="N15" s="7">
        <v>0.14575275984208053</v>
      </c>
      <c r="O15" s="7">
        <v>0.14241966562937899</v>
      </c>
      <c r="P15" s="7">
        <f>P14/P13</f>
        <v>0.14575058783344458</v>
      </c>
    </row>
    <row r="16" spans="1:16" ht="11.25" x14ac:dyDescent="0.2">
      <c r="A16" s="2" t="s">
        <v>5</v>
      </c>
      <c r="B16" s="6">
        <v>68956.599999999991</v>
      </c>
      <c r="C16" s="6">
        <v>71084.2</v>
      </c>
      <c r="D16" s="6">
        <v>75970.8</v>
      </c>
      <c r="E16" s="6">
        <v>78333.51999999999</v>
      </c>
      <c r="F16" s="6">
        <v>76778.5</v>
      </c>
      <c r="G16" s="6">
        <v>70141.2</v>
      </c>
      <c r="H16" s="6">
        <v>64888.099999999991</v>
      </c>
      <c r="I16" s="6">
        <v>65535.399999999994</v>
      </c>
      <c r="J16" s="6">
        <v>66989.2</v>
      </c>
      <c r="K16" s="6">
        <v>70314.616666666669</v>
      </c>
      <c r="L16" s="6">
        <v>72829.21666666666</v>
      </c>
      <c r="M16" s="6">
        <v>76428.516666666663</v>
      </c>
      <c r="N16" s="6">
        <v>77859.083333333328</v>
      </c>
      <c r="O16" s="6">
        <v>79946.983333333337</v>
      </c>
      <c r="P16" s="6">
        <f>P13-P14</f>
        <v>84698.316666666666</v>
      </c>
    </row>
    <row r="17" spans="1:16" ht="11.25" x14ac:dyDescent="0.2">
      <c r="A17" s="2" t="s">
        <v>6</v>
      </c>
      <c r="B17" s="7">
        <v>0.85279422604118738</v>
      </c>
      <c r="C17" s="7">
        <v>0.85582572430266601</v>
      </c>
      <c r="D17" s="7">
        <v>0.85185484196504258</v>
      </c>
      <c r="E17" s="7">
        <v>0.85152979318093669</v>
      </c>
      <c r="F17" s="7">
        <v>0.83788679904183516</v>
      </c>
      <c r="G17" s="7">
        <v>0.84539859849918397</v>
      </c>
      <c r="H17" s="7">
        <v>0.8381082404119754</v>
      </c>
      <c r="I17" s="7">
        <v>0.84754938349839759</v>
      </c>
      <c r="J17" s="7">
        <v>0.8429686339944783</v>
      </c>
      <c r="K17" s="7">
        <v>0.84152482600533141</v>
      </c>
      <c r="L17" s="7">
        <v>0.84422738009265008</v>
      </c>
      <c r="M17" s="7">
        <v>0.84962488901932365</v>
      </c>
      <c r="N17" s="7">
        <v>0.85424724015791942</v>
      </c>
      <c r="O17" s="7">
        <v>0.85758033437062109</v>
      </c>
      <c r="P17" s="7">
        <f>P16/P13</f>
        <v>0.85424941216655548</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4148504</v>
      </c>
      <c r="C20" s="6">
        <v>4369933</v>
      </c>
      <c r="D20" s="6">
        <v>5004530</v>
      </c>
      <c r="E20" s="6">
        <v>5489543</v>
      </c>
      <c r="F20" s="6">
        <v>6033566</v>
      </c>
      <c r="G20" s="6">
        <v>5530748</v>
      </c>
      <c r="H20" s="6">
        <v>5227755</v>
      </c>
      <c r="I20" s="6">
        <v>5319685</v>
      </c>
      <c r="J20" s="6">
        <v>5758471</v>
      </c>
      <c r="K20" s="6">
        <v>6164089</v>
      </c>
      <c r="L20" s="6">
        <v>6533537</v>
      </c>
      <c r="M20" s="6">
        <v>7018820</v>
      </c>
      <c r="N20" s="6">
        <v>7113655</v>
      </c>
      <c r="O20" s="6">
        <v>7450128</v>
      </c>
      <c r="P20" s="6">
        <f>SUM(Ariz!P20,Arka!P20,Kans!P20,NewM!P20,Okla!P20,Texa!P20)</f>
        <v>8217660</v>
      </c>
    </row>
    <row r="21" spans="1:16" ht="11.25" x14ac:dyDescent="0.2">
      <c r="A21" s="2" t="s">
        <v>8</v>
      </c>
      <c r="B21" s="6">
        <v>2779497.68</v>
      </c>
      <c r="C21" s="6">
        <v>2927855.1100000003</v>
      </c>
      <c r="D21" s="6">
        <v>3353035.1</v>
      </c>
      <c r="E21" s="6">
        <v>3677993.81</v>
      </c>
      <c r="F21" s="6">
        <v>3861482.24</v>
      </c>
      <c r="G21" s="6">
        <v>3539678.72</v>
      </c>
      <c r="H21" s="6">
        <v>3345763.2</v>
      </c>
      <c r="I21" s="6">
        <v>3404598.4</v>
      </c>
      <c r="J21" s="6">
        <v>3685421.44</v>
      </c>
      <c r="K21" s="6">
        <v>3945016.96</v>
      </c>
      <c r="L21" s="6">
        <v>4181463.68</v>
      </c>
      <c r="M21" s="6">
        <v>4492044.8</v>
      </c>
      <c r="N21" s="6">
        <v>4552739.2</v>
      </c>
      <c r="O21" s="6">
        <v>4768081.9199999999</v>
      </c>
      <c r="P21" s="6">
        <f>P20*0.64</f>
        <v>5259302.4000000004</v>
      </c>
    </row>
    <row r="22" spans="1:16" ht="11.25" x14ac:dyDescent="0.2">
      <c r="A22" s="2" t="s">
        <v>3</v>
      </c>
      <c r="B22" s="6">
        <v>433330</v>
      </c>
      <c r="C22" s="6">
        <v>469497</v>
      </c>
      <c r="D22" s="6">
        <v>528012</v>
      </c>
      <c r="E22" s="6">
        <v>580160</v>
      </c>
      <c r="F22" s="6">
        <v>685170</v>
      </c>
      <c r="G22" s="6">
        <v>607096</v>
      </c>
      <c r="H22" s="6">
        <v>605289</v>
      </c>
      <c r="I22" s="6">
        <v>578089</v>
      </c>
      <c r="J22" s="6">
        <v>643196</v>
      </c>
      <c r="K22" s="6">
        <v>685644.54463999998</v>
      </c>
      <c r="L22" s="6">
        <v>693188.41077999992</v>
      </c>
      <c r="M22" s="6">
        <v>693411.63021000009</v>
      </c>
      <c r="N22" s="6">
        <v>709332.9368100001</v>
      </c>
      <c r="O22" s="6">
        <v>723104.62266999995</v>
      </c>
      <c r="P22" s="6">
        <f>Data!$I$6</f>
        <v>790004.08607000019</v>
      </c>
    </row>
    <row r="23" spans="1:16" ht="11.25" x14ac:dyDescent="0.2">
      <c r="A23" s="2" t="s">
        <v>4</v>
      </c>
      <c r="B23" s="7">
        <v>0.15590227080167951</v>
      </c>
      <c r="C23" s="7">
        <v>0.16035527113225215</v>
      </c>
      <c r="D23" s="7">
        <v>0.15747285198416205</v>
      </c>
      <c r="E23" s="7">
        <v>0.15773816650333078</v>
      </c>
      <c r="F23" s="7">
        <v>0.17743704552166992</v>
      </c>
      <c r="G23" s="7">
        <v>0.17151161108768651</v>
      </c>
      <c r="H23" s="7">
        <v>0.18091208606753759</v>
      </c>
      <c r="I23" s="7">
        <v>0.16979653165553976</v>
      </c>
      <c r="J23" s="7">
        <v>0.17452440934407762</v>
      </c>
      <c r="K23" s="7">
        <v>0.17380015132812002</v>
      </c>
      <c r="L23" s="7">
        <v>0.16577649929031546</v>
      </c>
      <c r="M23" s="7">
        <v>0.15436436212969207</v>
      </c>
      <c r="N23" s="7">
        <v>0.15580355158714124</v>
      </c>
      <c r="O23" s="7">
        <v>0.15165524309406159</v>
      </c>
      <c r="P23" s="7">
        <f>P22/P21</f>
        <v>0.15021081238264605</v>
      </c>
    </row>
    <row r="24" spans="1:16" ht="11.25" x14ac:dyDescent="0.2">
      <c r="A24" s="2" t="s">
        <v>5</v>
      </c>
      <c r="B24" s="6">
        <v>2346167.6800000002</v>
      </c>
      <c r="C24" s="6">
        <v>2458358.1100000003</v>
      </c>
      <c r="D24" s="6">
        <v>2825023.1</v>
      </c>
      <c r="E24" s="6">
        <v>3097833.81</v>
      </c>
      <c r="F24" s="6">
        <v>3176312.24</v>
      </c>
      <c r="G24" s="6">
        <v>2932582.72</v>
      </c>
      <c r="H24" s="6">
        <v>2740474.2</v>
      </c>
      <c r="I24" s="6">
        <v>2826509.4</v>
      </c>
      <c r="J24" s="6">
        <v>3042225.44</v>
      </c>
      <c r="K24" s="6">
        <v>3259372.41536</v>
      </c>
      <c r="L24" s="6">
        <v>3488275.2692200001</v>
      </c>
      <c r="M24" s="6">
        <v>3798633.1697899997</v>
      </c>
      <c r="N24" s="6">
        <v>3843406.2631900003</v>
      </c>
      <c r="O24" s="6">
        <v>4044977.29733</v>
      </c>
      <c r="P24" s="6">
        <f>P21-P22</f>
        <v>4469298.3139300002</v>
      </c>
    </row>
    <row r="25" spans="1:16" ht="11.25" x14ac:dyDescent="0.2">
      <c r="A25" s="2" t="s">
        <v>6</v>
      </c>
      <c r="B25" s="7">
        <v>0.84409772919832049</v>
      </c>
      <c r="C25" s="7">
        <v>0.83964472886774788</v>
      </c>
      <c r="D25" s="7">
        <v>0.84252714801583795</v>
      </c>
      <c r="E25" s="7">
        <v>0.84226183349666917</v>
      </c>
      <c r="F25" s="7">
        <v>0.82256295447833006</v>
      </c>
      <c r="G25" s="7">
        <v>0.82848838891231347</v>
      </c>
      <c r="H25" s="7">
        <v>0.81908791393246239</v>
      </c>
      <c r="I25" s="7">
        <v>0.83020346834446024</v>
      </c>
      <c r="J25" s="7">
        <v>0.82547559065592235</v>
      </c>
      <c r="K25" s="7">
        <v>0.82619984867188001</v>
      </c>
      <c r="L25" s="7">
        <v>0.83422350070968454</v>
      </c>
      <c r="M25" s="7">
        <v>0.84563563787030793</v>
      </c>
      <c r="N25" s="7">
        <v>0.84419644841285879</v>
      </c>
      <c r="O25" s="7">
        <v>0.84834475690593836</v>
      </c>
      <c r="P25" s="7">
        <f>P24/P21</f>
        <v>0.84978918761735389</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70</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1404</v>
      </c>
      <c r="C5" s="6">
        <v>1494</v>
      </c>
      <c r="D5" s="6">
        <v>1628</v>
      </c>
      <c r="E5" s="6">
        <v>1465</v>
      </c>
      <c r="F5" s="6">
        <v>1443</v>
      </c>
      <c r="G5" s="6">
        <v>1318</v>
      </c>
      <c r="H5" s="6">
        <v>1209</v>
      </c>
      <c r="I5" s="6">
        <v>1146</v>
      </c>
      <c r="J5" s="6">
        <v>1122</v>
      </c>
      <c r="K5" s="6">
        <v>1143</v>
      </c>
      <c r="L5" s="6">
        <v>1123</v>
      </c>
      <c r="M5" s="6">
        <v>1145</v>
      </c>
      <c r="N5" s="6">
        <v>1139</v>
      </c>
      <c r="O5" s="6">
        <v>1130</v>
      </c>
      <c r="P5" s="6">
        <v>1195</v>
      </c>
    </row>
    <row r="6" spans="1:16" ht="11.25" x14ac:dyDescent="0.2">
      <c r="A6" s="2" t="s">
        <v>3</v>
      </c>
      <c r="B6" s="6">
        <v>13</v>
      </c>
      <c r="C6" s="6">
        <v>17</v>
      </c>
      <c r="D6" s="6">
        <v>3</v>
      </c>
      <c r="E6" s="6">
        <v>17</v>
      </c>
      <c r="F6" s="6">
        <v>14</v>
      </c>
      <c r="G6" s="6">
        <v>17</v>
      </c>
      <c r="H6" s="6">
        <v>16</v>
      </c>
      <c r="I6" s="6">
        <v>24</v>
      </c>
      <c r="J6" s="6">
        <v>13</v>
      </c>
      <c r="K6" s="6">
        <v>17</v>
      </c>
      <c r="L6" s="6">
        <v>16</v>
      </c>
      <c r="M6" s="6">
        <v>14</v>
      </c>
      <c r="N6" s="6">
        <v>18</v>
      </c>
      <c r="O6" s="6">
        <v>22</v>
      </c>
      <c r="P6" s="6">
        <f>Data!$B$41</f>
        <v>17</v>
      </c>
    </row>
    <row r="7" spans="1:16" ht="11.25" x14ac:dyDescent="0.2">
      <c r="A7" s="2" t="s">
        <v>4</v>
      </c>
      <c r="B7" s="7">
        <v>9.2592592592592587E-3</v>
      </c>
      <c r="C7" s="7">
        <v>1.1378848728246318E-2</v>
      </c>
      <c r="D7" s="7">
        <v>1.8427518427518428E-3</v>
      </c>
      <c r="E7" s="7">
        <v>1.1604095563139932E-2</v>
      </c>
      <c r="F7" s="7">
        <v>9.7020097020097014E-3</v>
      </c>
      <c r="G7" s="7">
        <v>1.2898330804248861E-2</v>
      </c>
      <c r="H7" s="7">
        <v>1.3234077750206782E-2</v>
      </c>
      <c r="I7" s="7">
        <v>2.0942408376963352E-2</v>
      </c>
      <c r="J7" s="7">
        <v>1.1586452762923352E-2</v>
      </c>
      <c r="K7" s="7">
        <v>1.4873140857392825E-2</v>
      </c>
      <c r="L7" s="7">
        <v>1.4247551202137132E-2</v>
      </c>
      <c r="M7" s="7">
        <v>1.222707423580786E-2</v>
      </c>
      <c r="N7" s="7">
        <v>1.5803336259877086E-2</v>
      </c>
      <c r="O7" s="7">
        <v>1.9469026548672566E-2</v>
      </c>
      <c r="P7" s="7">
        <f>IF(P6/P5&gt;1,1,P6/P5)</f>
        <v>1.4225941422594143E-2</v>
      </c>
    </row>
    <row r="8" spans="1:16" ht="11.25" x14ac:dyDescent="0.2">
      <c r="A8" s="2" t="s">
        <v>5</v>
      </c>
      <c r="B8" s="6">
        <v>1391</v>
      </c>
      <c r="C8" s="6">
        <v>1477</v>
      </c>
      <c r="D8" s="6">
        <v>1625</v>
      </c>
      <c r="E8" s="6">
        <v>1448</v>
      </c>
      <c r="F8" s="6">
        <v>1429</v>
      </c>
      <c r="G8" s="6">
        <v>1301</v>
      </c>
      <c r="H8" s="6">
        <v>1193</v>
      </c>
      <c r="I8" s="6">
        <v>1122</v>
      </c>
      <c r="J8" s="6">
        <v>1109</v>
      </c>
      <c r="K8" s="6">
        <v>1126</v>
      </c>
      <c r="L8" s="6">
        <v>1107</v>
      </c>
      <c r="M8" s="6">
        <v>1131</v>
      </c>
      <c r="N8" s="6">
        <v>1121</v>
      </c>
      <c r="O8" s="6">
        <v>1108</v>
      </c>
      <c r="P8" s="6">
        <f>IF(P5-P6&lt;0,0,P5-P6)</f>
        <v>1178</v>
      </c>
    </row>
    <row r="9" spans="1:16" ht="11.25" x14ac:dyDescent="0.2">
      <c r="A9" s="2" t="s">
        <v>6</v>
      </c>
      <c r="B9" s="7">
        <v>0.9907407407407407</v>
      </c>
      <c r="C9" s="7">
        <v>0.98862115127175365</v>
      </c>
      <c r="D9" s="7">
        <v>0.99815724815724816</v>
      </c>
      <c r="E9" s="7">
        <v>0.9883959044368601</v>
      </c>
      <c r="F9" s="7">
        <v>0.99029799029799026</v>
      </c>
      <c r="G9" s="7">
        <v>0.98710166919575115</v>
      </c>
      <c r="H9" s="7">
        <v>0.9867659222497932</v>
      </c>
      <c r="I9" s="7">
        <v>0.97905759162303663</v>
      </c>
      <c r="J9" s="7">
        <v>0.98841354723707664</v>
      </c>
      <c r="K9" s="7">
        <v>0.98512685914260723</v>
      </c>
      <c r="L9" s="7">
        <v>0.98575244879786283</v>
      </c>
      <c r="M9" s="7">
        <v>0.98777292576419218</v>
      </c>
      <c r="N9" s="7">
        <v>0.98419666374012293</v>
      </c>
      <c r="O9" s="7">
        <v>0.98053097345132745</v>
      </c>
      <c r="P9" s="7">
        <f>P8/P5</f>
        <v>0.98577405857740585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14476</v>
      </c>
      <c r="C12" s="6">
        <v>13998</v>
      </c>
      <c r="D12" s="6">
        <v>14949</v>
      </c>
      <c r="E12" s="6">
        <v>15209</v>
      </c>
      <c r="F12" s="6">
        <v>13792</v>
      </c>
      <c r="G12" s="6">
        <v>11215</v>
      </c>
      <c r="H12" s="6">
        <v>9795</v>
      </c>
      <c r="I12" s="6">
        <v>9489</v>
      </c>
      <c r="J12" s="6">
        <v>9482</v>
      </c>
      <c r="K12" s="6">
        <v>10129</v>
      </c>
      <c r="L12" s="6">
        <v>10513</v>
      </c>
      <c r="M12" s="6">
        <v>10379</v>
      </c>
      <c r="N12" s="6">
        <v>10985</v>
      </c>
      <c r="O12" s="6">
        <v>11358</v>
      </c>
      <c r="P12" s="6">
        <v>11881</v>
      </c>
    </row>
    <row r="13" spans="1:16" ht="11.25" x14ac:dyDescent="0.2">
      <c r="A13" s="2" t="s">
        <v>8</v>
      </c>
      <c r="B13" s="6">
        <v>10422.719999999999</v>
      </c>
      <c r="C13" s="6">
        <v>10078.56</v>
      </c>
      <c r="D13" s="6">
        <v>10763.279999999999</v>
      </c>
      <c r="E13" s="6">
        <v>10950.48</v>
      </c>
      <c r="F13" s="6">
        <v>9654.4</v>
      </c>
      <c r="G13" s="6">
        <v>7850.4999999999991</v>
      </c>
      <c r="H13" s="6">
        <v>6856.5</v>
      </c>
      <c r="I13" s="6">
        <v>6642.2999999999993</v>
      </c>
      <c r="J13" s="6">
        <v>6637.4</v>
      </c>
      <c r="K13" s="6">
        <v>7090.2999999999993</v>
      </c>
      <c r="L13" s="6">
        <v>7359.0999999999995</v>
      </c>
      <c r="M13" s="6">
        <v>7265.2999999999993</v>
      </c>
      <c r="N13" s="6">
        <v>7689.4999999999991</v>
      </c>
      <c r="O13" s="6">
        <v>7950.5999999999995</v>
      </c>
      <c r="P13" s="6">
        <f>P12*0.7</f>
        <v>8316.6999999999989</v>
      </c>
    </row>
    <row r="14" spans="1:16" ht="11.25" x14ac:dyDescent="0.2">
      <c r="A14" s="2" t="s">
        <v>3</v>
      </c>
      <c r="B14" s="6">
        <v>50</v>
      </c>
      <c r="C14" s="6">
        <v>60</v>
      </c>
      <c r="D14" s="6">
        <v>89</v>
      </c>
      <c r="E14" s="6">
        <v>136</v>
      </c>
      <c r="F14" s="6">
        <v>143</v>
      </c>
      <c r="G14" s="6">
        <v>58</v>
      </c>
      <c r="H14" s="6">
        <v>59</v>
      </c>
      <c r="I14" s="6">
        <v>87</v>
      </c>
      <c r="J14" s="6">
        <v>62</v>
      </c>
      <c r="K14" s="6">
        <v>214.16666666666666</v>
      </c>
      <c r="L14" s="6">
        <v>569.41666666666663</v>
      </c>
      <c r="M14" s="6">
        <v>361.25</v>
      </c>
      <c r="N14" s="6">
        <v>186</v>
      </c>
      <c r="O14" s="6">
        <v>317.91666666666669</v>
      </c>
      <c r="P14" s="6">
        <f>Data!$C$41</f>
        <v>500.58333333333331</v>
      </c>
    </row>
    <row r="15" spans="1:16" ht="11.25" x14ac:dyDescent="0.2">
      <c r="A15" s="2" t="s">
        <v>4</v>
      </c>
      <c r="B15" s="7">
        <v>4.7972122440207553E-3</v>
      </c>
      <c r="C15" s="7">
        <v>5.9532314140115254E-3</v>
      </c>
      <c r="D15" s="7">
        <v>8.2688548472212939E-3</v>
      </c>
      <c r="E15" s="7">
        <v>1.2419546905706416E-2</v>
      </c>
      <c r="F15" s="7">
        <v>1.4811899237653298E-2</v>
      </c>
      <c r="G15" s="7">
        <v>7.3880644544933455E-3</v>
      </c>
      <c r="H15" s="7">
        <v>8.6049733829213163E-3</v>
      </c>
      <c r="I15" s="7">
        <v>1.309787272480918E-2</v>
      </c>
      <c r="J15" s="7">
        <v>9.3410070208214072E-3</v>
      </c>
      <c r="K15" s="7">
        <v>3.0205586035381673E-2</v>
      </c>
      <c r="L15" s="7">
        <v>7.7375856649137348E-2</v>
      </c>
      <c r="M15" s="7">
        <v>4.9722654260663711E-2</v>
      </c>
      <c r="N15" s="7">
        <v>2.4188828922556735E-2</v>
      </c>
      <c r="O15" s="7">
        <v>3.9986499970652116E-2</v>
      </c>
      <c r="P15" s="7">
        <f>IF(P14/P13&gt;1,1,P14/P13)</f>
        <v>6.0190139518478888E-2</v>
      </c>
    </row>
    <row r="16" spans="1:16" ht="11.25" x14ac:dyDescent="0.2">
      <c r="A16" s="2" t="s">
        <v>5</v>
      </c>
      <c r="B16" s="6">
        <v>10372.719999999999</v>
      </c>
      <c r="C16" s="6">
        <v>10018.56</v>
      </c>
      <c r="D16" s="6">
        <v>10674.279999999999</v>
      </c>
      <c r="E16" s="6">
        <v>10814.48</v>
      </c>
      <c r="F16" s="6">
        <v>9511.4</v>
      </c>
      <c r="G16" s="6">
        <v>7792.4999999999991</v>
      </c>
      <c r="H16" s="6">
        <v>6797.5</v>
      </c>
      <c r="I16" s="6">
        <v>6555.2999999999993</v>
      </c>
      <c r="J16" s="6">
        <v>6575.4</v>
      </c>
      <c r="K16" s="6">
        <v>6876.1333333333323</v>
      </c>
      <c r="L16" s="6">
        <v>6789.6833333333325</v>
      </c>
      <c r="M16" s="6">
        <v>6904.0499999999993</v>
      </c>
      <c r="N16" s="6">
        <v>7503.4999999999991</v>
      </c>
      <c r="O16" s="6">
        <v>7632.6833333333325</v>
      </c>
      <c r="P16" s="6">
        <f>IF(P13-P14&lt;0,0,P13-P14)</f>
        <v>7816.1166666666659</v>
      </c>
    </row>
    <row r="17" spans="1:16" ht="11.25" x14ac:dyDescent="0.2">
      <c r="A17" s="2" t="s">
        <v>6</v>
      </c>
      <c r="B17" s="7">
        <v>0.99520278775597926</v>
      </c>
      <c r="C17" s="7">
        <v>0.9940467685859885</v>
      </c>
      <c r="D17" s="7">
        <v>0.99173114515277871</v>
      </c>
      <c r="E17" s="7">
        <v>0.98758045309429354</v>
      </c>
      <c r="F17" s="7">
        <v>0.98518810076234675</v>
      </c>
      <c r="G17" s="7">
        <v>0.99261193554550664</v>
      </c>
      <c r="H17" s="7">
        <v>0.99139502661707868</v>
      </c>
      <c r="I17" s="7">
        <v>0.98690212727519078</v>
      </c>
      <c r="J17" s="7">
        <v>0.99065899297917859</v>
      </c>
      <c r="K17" s="7">
        <v>0.9697944139646183</v>
      </c>
      <c r="L17" s="7">
        <v>0.92262414335086262</v>
      </c>
      <c r="M17" s="7">
        <v>0.95027734573933631</v>
      </c>
      <c r="N17" s="7">
        <v>0.97581117107744331</v>
      </c>
      <c r="O17" s="7">
        <v>0.96001350002934782</v>
      </c>
      <c r="P17" s="7">
        <f>P16/P13</f>
        <v>0.93980986048152115</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459842</v>
      </c>
      <c r="C20" s="6">
        <v>447602</v>
      </c>
      <c r="D20" s="6">
        <v>505386</v>
      </c>
      <c r="E20" s="6">
        <v>552533</v>
      </c>
      <c r="F20" s="6">
        <v>528041</v>
      </c>
      <c r="G20" s="6">
        <v>428113</v>
      </c>
      <c r="H20" s="6">
        <v>370181</v>
      </c>
      <c r="I20" s="6">
        <v>366580</v>
      </c>
      <c r="J20" s="6">
        <v>384029</v>
      </c>
      <c r="K20" s="6">
        <v>430699</v>
      </c>
      <c r="L20" s="6">
        <v>463853</v>
      </c>
      <c r="M20" s="6">
        <v>456663</v>
      </c>
      <c r="N20" s="6">
        <v>501611</v>
      </c>
      <c r="O20" s="6">
        <v>542854</v>
      </c>
      <c r="P20" s="6">
        <v>570783</v>
      </c>
    </row>
    <row r="21" spans="1:16" ht="11.25" x14ac:dyDescent="0.2">
      <c r="A21" s="2" t="s">
        <v>8</v>
      </c>
      <c r="B21" s="6">
        <v>308094.14</v>
      </c>
      <c r="C21" s="6">
        <v>299893.34000000003</v>
      </c>
      <c r="D21" s="6">
        <v>338608.62</v>
      </c>
      <c r="E21" s="6">
        <v>370197.11000000004</v>
      </c>
      <c r="F21" s="6">
        <v>337946.24</v>
      </c>
      <c r="G21" s="6">
        <v>273992.32000000001</v>
      </c>
      <c r="H21" s="6">
        <v>236915.84</v>
      </c>
      <c r="I21" s="6">
        <v>234611.20000000001</v>
      </c>
      <c r="J21" s="6">
        <v>245778.56</v>
      </c>
      <c r="K21" s="6">
        <v>275647.35999999999</v>
      </c>
      <c r="L21" s="6">
        <v>296865.91999999998</v>
      </c>
      <c r="M21" s="6">
        <v>292264.32000000001</v>
      </c>
      <c r="N21" s="6">
        <v>321031.03999999998</v>
      </c>
      <c r="O21" s="6">
        <v>347426.56</v>
      </c>
      <c r="P21" s="6">
        <f>P20*0.64</f>
        <v>365301.12</v>
      </c>
    </row>
    <row r="22" spans="1:16" ht="11.25" x14ac:dyDescent="0.2">
      <c r="A22" s="2" t="s">
        <v>3</v>
      </c>
      <c r="B22" s="6">
        <v>1681</v>
      </c>
      <c r="C22" s="6">
        <v>2390</v>
      </c>
      <c r="D22" s="6">
        <v>3802</v>
      </c>
      <c r="E22" s="6">
        <v>6965</v>
      </c>
      <c r="F22" s="6">
        <v>6737</v>
      </c>
      <c r="G22" s="6">
        <v>2655</v>
      </c>
      <c r="H22" s="6">
        <v>2975</v>
      </c>
      <c r="I22" s="6">
        <v>6043</v>
      </c>
      <c r="J22" s="6">
        <v>3451</v>
      </c>
      <c r="K22" s="6">
        <v>18368.415209999999</v>
      </c>
      <c r="L22" s="6">
        <v>39761.803789999998</v>
      </c>
      <c r="M22" s="6">
        <v>16711.93737</v>
      </c>
      <c r="N22" s="6">
        <v>8655.0198900000014</v>
      </c>
      <c r="O22" s="6">
        <v>15189.63264</v>
      </c>
      <c r="P22" s="6">
        <f>Data!$D$41</f>
        <v>26214.339600000003</v>
      </c>
    </row>
    <row r="23" spans="1:16" ht="11.25" x14ac:dyDescent="0.2">
      <c r="A23" s="2" t="s">
        <v>4</v>
      </c>
      <c r="B23" s="7">
        <v>5.4561245468673957E-3</v>
      </c>
      <c r="C23" s="7">
        <v>7.9695000895985205E-3</v>
      </c>
      <c r="D23" s="7">
        <v>1.1228302457273534E-2</v>
      </c>
      <c r="E23" s="7">
        <v>1.8814301386631569E-2</v>
      </c>
      <c r="F23" s="7">
        <v>1.9935123408977712E-2</v>
      </c>
      <c r="G23" s="7">
        <v>9.6900526262925901E-3</v>
      </c>
      <c r="H23" s="7">
        <v>1.2557201747253371E-2</v>
      </c>
      <c r="I23" s="7">
        <v>2.5757508592940147E-2</v>
      </c>
      <c r="J23" s="7">
        <v>1.404109455275513E-2</v>
      </c>
      <c r="K23" s="7">
        <v>6.6637370334328622E-2</v>
      </c>
      <c r="L23" s="7">
        <v>0.13393859352397203</v>
      </c>
      <c r="M23" s="7">
        <v>5.718090176043384E-2</v>
      </c>
      <c r="N23" s="7">
        <v>2.6960071804894636E-2</v>
      </c>
      <c r="O23" s="7">
        <v>4.372041285502179E-2</v>
      </c>
      <c r="P23" s="7">
        <f>IF(P22/P21&gt;1,1,P22/P21)</f>
        <v>7.1760906728126114E-2</v>
      </c>
    </row>
    <row r="24" spans="1:16" ht="11.25" x14ac:dyDescent="0.2">
      <c r="A24" s="2" t="s">
        <v>5</v>
      </c>
      <c r="B24" s="6">
        <v>306413.14</v>
      </c>
      <c r="C24" s="6">
        <v>297503.34000000003</v>
      </c>
      <c r="D24" s="6">
        <v>334806.62</v>
      </c>
      <c r="E24" s="6">
        <v>363232.11000000004</v>
      </c>
      <c r="F24" s="6">
        <v>331209.24</v>
      </c>
      <c r="G24" s="6">
        <v>271337.32</v>
      </c>
      <c r="H24" s="6">
        <v>233940.84</v>
      </c>
      <c r="I24" s="6">
        <v>228568.2</v>
      </c>
      <c r="J24" s="6">
        <v>242327.56</v>
      </c>
      <c r="K24" s="6">
        <v>257278.94478999998</v>
      </c>
      <c r="L24" s="6">
        <v>257104.11620999998</v>
      </c>
      <c r="M24" s="6">
        <v>275552.38263000001</v>
      </c>
      <c r="N24" s="6">
        <v>312376.02010999998</v>
      </c>
      <c r="O24" s="6">
        <v>332236.92735999997</v>
      </c>
      <c r="P24" s="6">
        <f>IF(P21-P22&lt;0,0,P21-P22)</f>
        <v>339086.78039999999</v>
      </c>
    </row>
    <row r="25" spans="1:16" ht="11.25" x14ac:dyDescent="0.2">
      <c r="A25" s="2" t="s">
        <v>6</v>
      </c>
      <c r="B25" s="7">
        <v>0.99454387545313261</v>
      </c>
      <c r="C25" s="7">
        <v>0.99203049991040149</v>
      </c>
      <c r="D25" s="7">
        <v>0.98877169754272642</v>
      </c>
      <c r="E25" s="7">
        <v>0.98118569861336846</v>
      </c>
      <c r="F25" s="7">
        <v>0.98006487659102226</v>
      </c>
      <c r="G25" s="7">
        <v>0.99030994737370737</v>
      </c>
      <c r="H25" s="7">
        <v>0.98744279825274661</v>
      </c>
      <c r="I25" s="7">
        <v>0.97424249140705987</v>
      </c>
      <c r="J25" s="7">
        <v>0.98595890544724485</v>
      </c>
      <c r="K25" s="7">
        <v>0.93336262966567141</v>
      </c>
      <c r="L25" s="7">
        <v>0.86606140647602792</v>
      </c>
      <c r="M25" s="7">
        <v>0.94281909823956611</v>
      </c>
      <c r="N25" s="7">
        <v>0.97303992819510543</v>
      </c>
      <c r="O25" s="7">
        <v>0.95627958714497818</v>
      </c>
      <c r="P25" s="7">
        <f>P24/P21</f>
        <v>0.92823909327187393</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71</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297</v>
      </c>
      <c r="C5" s="6">
        <v>307</v>
      </c>
      <c r="D5" s="6">
        <v>313</v>
      </c>
      <c r="E5" s="6">
        <v>320</v>
      </c>
      <c r="F5" s="6">
        <v>323</v>
      </c>
      <c r="G5" s="6">
        <v>329</v>
      </c>
      <c r="H5" s="6">
        <v>331</v>
      </c>
      <c r="I5" s="6">
        <v>333</v>
      </c>
      <c r="J5" s="6">
        <v>337</v>
      </c>
      <c r="K5" s="6">
        <v>343</v>
      </c>
      <c r="L5" s="6">
        <v>345</v>
      </c>
      <c r="M5" s="6">
        <v>346</v>
      </c>
      <c r="N5" s="6">
        <v>354</v>
      </c>
      <c r="O5" s="6">
        <v>361</v>
      </c>
      <c r="P5" s="6">
        <v>359</v>
      </c>
    </row>
    <row r="6" spans="1:16" ht="11.25" x14ac:dyDescent="0.2">
      <c r="A6" s="2" t="s">
        <v>3</v>
      </c>
      <c r="B6" s="6">
        <v>24</v>
      </c>
      <c r="C6" s="6">
        <v>26</v>
      </c>
      <c r="D6" s="6">
        <v>25</v>
      </c>
      <c r="E6" s="6">
        <v>28</v>
      </c>
      <c r="F6" s="6">
        <v>28</v>
      </c>
      <c r="G6" s="6">
        <v>25</v>
      </c>
      <c r="H6" s="6">
        <v>30</v>
      </c>
      <c r="I6" s="6">
        <v>26</v>
      </c>
      <c r="J6" s="6">
        <v>23</v>
      </c>
      <c r="K6" s="6">
        <v>20</v>
      </c>
      <c r="L6" s="6">
        <v>19</v>
      </c>
      <c r="M6" s="6">
        <v>20</v>
      </c>
      <c r="N6" s="6">
        <v>19</v>
      </c>
      <c r="O6" s="6">
        <v>22</v>
      </c>
      <c r="P6" s="6">
        <f>Data!$B$42</f>
        <v>15</v>
      </c>
    </row>
    <row r="7" spans="1:16" ht="11.25" x14ac:dyDescent="0.2">
      <c r="A7" s="2" t="s">
        <v>4</v>
      </c>
      <c r="B7" s="7">
        <v>8.0808080808080815E-2</v>
      </c>
      <c r="C7" s="7">
        <v>8.4690553745928335E-2</v>
      </c>
      <c r="D7" s="7">
        <v>7.9872204472843447E-2</v>
      </c>
      <c r="E7" s="7">
        <v>8.7499999999999994E-2</v>
      </c>
      <c r="F7" s="7">
        <v>8.6687306501547989E-2</v>
      </c>
      <c r="G7" s="7">
        <v>7.598784194528875E-2</v>
      </c>
      <c r="H7" s="7">
        <v>9.0634441087613288E-2</v>
      </c>
      <c r="I7" s="7">
        <v>7.8078078078078081E-2</v>
      </c>
      <c r="J7" s="7">
        <v>6.8249258160237386E-2</v>
      </c>
      <c r="K7" s="7">
        <v>5.8309037900874633E-2</v>
      </c>
      <c r="L7" s="7">
        <v>5.5072463768115941E-2</v>
      </c>
      <c r="M7" s="7">
        <v>5.7803468208092484E-2</v>
      </c>
      <c r="N7" s="7">
        <v>5.3672316384180789E-2</v>
      </c>
      <c r="O7" s="7">
        <v>6.0941828254847646E-2</v>
      </c>
      <c r="P7" s="7">
        <f>IF(P6/P5&gt;1,1,P6/P5)</f>
        <v>4.1782729805013928E-2</v>
      </c>
    </row>
    <row r="8" spans="1:16" ht="11.25" x14ac:dyDescent="0.2">
      <c r="A8" s="2" t="s">
        <v>5</v>
      </c>
      <c r="B8" s="6">
        <v>273</v>
      </c>
      <c r="C8" s="6">
        <v>281</v>
      </c>
      <c r="D8" s="6">
        <v>288</v>
      </c>
      <c r="E8" s="6">
        <v>292</v>
      </c>
      <c r="F8" s="6">
        <v>295</v>
      </c>
      <c r="G8" s="6">
        <v>304</v>
      </c>
      <c r="H8" s="6">
        <v>301</v>
      </c>
      <c r="I8" s="6">
        <v>307</v>
      </c>
      <c r="J8" s="6">
        <v>314</v>
      </c>
      <c r="K8" s="6">
        <v>323</v>
      </c>
      <c r="L8" s="6">
        <v>326</v>
      </c>
      <c r="M8" s="6">
        <v>326</v>
      </c>
      <c r="N8" s="6">
        <v>335</v>
      </c>
      <c r="O8" s="6">
        <v>339</v>
      </c>
      <c r="P8" s="6">
        <f>IF(P5-P6&lt;0,0,P5-P6)</f>
        <v>344</v>
      </c>
    </row>
    <row r="9" spans="1:16" ht="11.25" x14ac:dyDescent="0.2">
      <c r="A9" s="2" t="s">
        <v>6</v>
      </c>
      <c r="B9" s="7">
        <v>0.91919191919191923</v>
      </c>
      <c r="C9" s="7">
        <v>0.91530944625407162</v>
      </c>
      <c r="D9" s="7">
        <v>0.92012779552715651</v>
      </c>
      <c r="E9" s="7">
        <v>0.91249999999999998</v>
      </c>
      <c r="F9" s="7">
        <v>0.91331269349845201</v>
      </c>
      <c r="G9" s="7">
        <v>0.92401215805471126</v>
      </c>
      <c r="H9" s="7">
        <v>0.90936555891238668</v>
      </c>
      <c r="I9" s="7">
        <v>0.92192192192192191</v>
      </c>
      <c r="J9" s="7">
        <v>0.93175074183976259</v>
      </c>
      <c r="K9" s="7">
        <v>0.94169096209912539</v>
      </c>
      <c r="L9" s="7">
        <v>0.94492753623188408</v>
      </c>
      <c r="M9" s="7">
        <v>0.94219653179190754</v>
      </c>
      <c r="N9" s="7">
        <v>0.9463276836158192</v>
      </c>
      <c r="O9" s="7">
        <v>0.93905817174515238</v>
      </c>
      <c r="P9" s="7">
        <f>P8/P5</f>
        <v>0.95821727019498604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1976</v>
      </c>
      <c r="C12" s="6">
        <v>2190</v>
      </c>
      <c r="D12" s="6">
        <v>2277</v>
      </c>
      <c r="E12" s="6">
        <v>2355</v>
      </c>
      <c r="F12" s="6">
        <v>2381</v>
      </c>
      <c r="G12" s="6">
        <v>2143</v>
      </c>
      <c r="H12" s="6">
        <v>2098</v>
      </c>
      <c r="I12" s="6">
        <v>2217</v>
      </c>
      <c r="J12" s="6">
        <v>2232</v>
      </c>
      <c r="K12" s="6">
        <v>2205</v>
      </c>
      <c r="L12" s="6">
        <v>2268</v>
      </c>
      <c r="M12" s="6">
        <v>2347</v>
      </c>
      <c r="N12" s="6">
        <v>2347</v>
      </c>
      <c r="O12" s="6">
        <v>2437</v>
      </c>
      <c r="P12" s="6">
        <v>2560</v>
      </c>
    </row>
    <row r="13" spans="1:16" ht="11.25" x14ac:dyDescent="0.2">
      <c r="A13" s="2" t="s">
        <v>8</v>
      </c>
      <c r="B13" s="6">
        <v>1422.72</v>
      </c>
      <c r="C13" s="6">
        <v>1576.8</v>
      </c>
      <c r="D13" s="6">
        <v>1639.4399999999998</v>
      </c>
      <c r="E13" s="6">
        <v>1695.6</v>
      </c>
      <c r="F13" s="6">
        <v>1666.6999999999998</v>
      </c>
      <c r="G13" s="6">
        <v>1500.1</v>
      </c>
      <c r="H13" s="6">
        <v>1468.6</v>
      </c>
      <c r="I13" s="6">
        <v>1551.8999999999999</v>
      </c>
      <c r="J13" s="6">
        <v>1562.3999999999999</v>
      </c>
      <c r="K13" s="6">
        <v>1543.5</v>
      </c>
      <c r="L13" s="6">
        <v>1587.6</v>
      </c>
      <c r="M13" s="6">
        <v>1642.8999999999999</v>
      </c>
      <c r="N13" s="6">
        <v>1642.8999999999999</v>
      </c>
      <c r="O13" s="6">
        <v>1705.8999999999999</v>
      </c>
      <c r="P13" s="6">
        <f>P12*0.7</f>
        <v>1792</v>
      </c>
    </row>
    <row r="14" spans="1:16" ht="11.25" x14ac:dyDescent="0.2">
      <c r="A14" s="2" t="s">
        <v>3</v>
      </c>
      <c r="B14" s="6">
        <v>217</v>
      </c>
      <c r="C14" s="6">
        <v>358</v>
      </c>
      <c r="D14" s="6">
        <v>283</v>
      </c>
      <c r="E14" s="6">
        <v>276</v>
      </c>
      <c r="F14" s="6">
        <v>335</v>
      </c>
      <c r="G14" s="6">
        <v>203</v>
      </c>
      <c r="H14" s="6">
        <v>211</v>
      </c>
      <c r="I14" s="6">
        <v>291</v>
      </c>
      <c r="J14" s="6">
        <v>279</v>
      </c>
      <c r="K14" s="6">
        <v>254.75</v>
      </c>
      <c r="L14" s="6">
        <v>273.5</v>
      </c>
      <c r="M14" s="6">
        <v>284.16666666666669</v>
      </c>
      <c r="N14" s="6">
        <v>290.5</v>
      </c>
      <c r="O14" s="6">
        <v>285.66666666666669</v>
      </c>
      <c r="P14" s="6">
        <f>Data!$C$42</f>
        <v>307</v>
      </c>
    </row>
    <row r="15" spans="1:16" ht="11.25" x14ac:dyDescent="0.2">
      <c r="A15" s="2" t="s">
        <v>4</v>
      </c>
      <c r="B15" s="7">
        <v>0.15252474134053082</v>
      </c>
      <c r="C15" s="7">
        <v>0.22704211060375445</v>
      </c>
      <c r="D15" s="7">
        <v>0.1726199189967306</v>
      </c>
      <c r="E15" s="7">
        <v>0.16277423920736023</v>
      </c>
      <c r="F15" s="7">
        <v>0.2009959800803984</v>
      </c>
      <c r="G15" s="7">
        <v>0.13532431171255249</v>
      </c>
      <c r="H15" s="7">
        <v>0.14367424758273187</v>
      </c>
      <c r="I15" s="7">
        <v>0.18751208196404409</v>
      </c>
      <c r="J15" s="7">
        <v>0.17857142857142858</v>
      </c>
      <c r="K15" s="7">
        <v>0.16504697116942016</v>
      </c>
      <c r="L15" s="7">
        <v>0.17227261274880323</v>
      </c>
      <c r="M15" s="7">
        <v>0.17296650232312782</v>
      </c>
      <c r="N15" s="7">
        <v>0.1768214742224116</v>
      </c>
      <c r="O15" s="7">
        <v>0.16745803779041368</v>
      </c>
      <c r="P15" s="7">
        <f>IF(P14/P13&gt;1,1,P14/P13)</f>
        <v>0.17131696428571427</v>
      </c>
    </row>
    <row r="16" spans="1:16" ht="11.25" x14ac:dyDescent="0.2">
      <c r="A16" s="2" t="s">
        <v>5</v>
      </c>
      <c r="B16" s="6">
        <v>1205.72</v>
      </c>
      <c r="C16" s="6">
        <v>1218.8</v>
      </c>
      <c r="D16" s="6">
        <v>1356.4399999999998</v>
      </c>
      <c r="E16" s="6">
        <v>1419.6</v>
      </c>
      <c r="F16" s="6">
        <v>1331.6999999999998</v>
      </c>
      <c r="G16" s="6">
        <v>1297.0999999999999</v>
      </c>
      <c r="H16" s="6">
        <v>1257.5999999999999</v>
      </c>
      <c r="I16" s="6">
        <v>1260.8999999999999</v>
      </c>
      <c r="J16" s="6">
        <v>1283.3999999999999</v>
      </c>
      <c r="K16" s="6">
        <v>1288.75</v>
      </c>
      <c r="L16" s="6">
        <v>1314.1</v>
      </c>
      <c r="M16" s="6">
        <v>1358.7333333333331</v>
      </c>
      <c r="N16" s="6">
        <v>1352.3999999999999</v>
      </c>
      <c r="O16" s="6">
        <v>1420.2333333333331</v>
      </c>
      <c r="P16" s="6">
        <f>IF(P13-P14&lt;0,0,P13-P14)</f>
        <v>1485</v>
      </c>
    </row>
    <row r="17" spans="1:16" ht="11.25" x14ac:dyDescent="0.2">
      <c r="A17" s="2" t="s">
        <v>6</v>
      </c>
      <c r="B17" s="7">
        <v>0.84747525865946916</v>
      </c>
      <c r="C17" s="7">
        <v>0.77295788939624555</v>
      </c>
      <c r="D17" s="7">
        <v>0.82738008100326943</v>
      </c>
      <c r="E17" s="7">
        <v>0.83722576079263977</v>
      </c>
      <c r="F17" s="7">
        <v>0.79900401991960157</v>
      </c>
      <c r="G17" s="7">
        <v>0.86467568828744745</v>
      </c>
      <c r="H17" s="7">
        <v>0.85632575241726816</v>
      </c>
      <c r="I17" s="7">
        <v>0.81248791803595588</v>
      </c>
      <c r="J17" s="7">
        <v>0.8214285714285714</v>
      </c>
      <c r="K17" s="7">
        <v>0.83495302883057987</v>
      </c>
      <c r="L17" s="7">
        <v>0.82772738725119677</v>
      </c>
      <c r="M17" s="7">
        <v>0.82703349767687218</v>
      </c>
      <c r="N17" s="7">
        <v>0.82317852577758843</v>
      </c>
      <c r="O17" s="7">
        <v>0.83254196220958632</v>
      </c>
      <c r="P17" s="7">
        <f>P16/P13</f>
        <v>0.8286830357142857</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64451</v>
      </c>
      <c r="C20" s="6">
        <v>75759</v>
      </c>
      <c r="D20" s="6">
        <v>82684</v>
      </c>
      <c r="E20" s="6">
        <v>94674</v>
      </c>
      <c r="F20" s="6">
        <v>92863</v>
      </c>
      <c r="G20" s="6">
        <v>84681</v>
      </c>
      <c r="H20" s="6">
        <v>85375</v>
      </c>
      <c r="I20" s="6">
        <v>95986</v>
      </c>
      <c r="J20" s="6">
        <v>97019</v>
      </c>
      <c r="K20" s="6">
        <v>97378</v>
      </c>
      <c r="L20" s="6">
        <v>103107</v>
      </c>
      <c r="M20" s="6">
        <v>110334</v>
      </c>
      <c r="N20" s="6">
        <v>112476</v>
      </c>
      <c r="O20" s="6">
        <v>120936</v>
      </c>
      <c r="P20" s="6">
        <v>130771</v>
      </c>
    </row>
    <row r="21" spans="1:16" ht="11.25" x14ac:dyDescent="0.2">
      <c r="A21" s="2" t="s">
        <v>8</v>
      </c>
      <c r="B21" s="6">
        <v>43182.170000000006</v>
      </c>
      <c r="C21" s="6">
        <v>50758.530000000006</v>
      </c>
      <c r="D21" s="6">
        <v>55398.280000000006</v>
      </c>
      <c r="E21" s="6">
        <v>63431.58</v>
      </c>
      <c r="F21" s="6">
        <v>59432.32</v>
      </c>
      <c r="G21" s="6">
        <v>54195.840000000004</v>
      </c>
      <c r="H21" s="6">
        <v>54640</v>
      </c>
      <c r="I21" s="6">
        <v>61431.040000000001</v>
      </c>
      <c r="J21" s="6">
        <v>62092.160000000003</v>
      </c>
      <c r="K21" s="6">
        <v>62321.919999999998</v>
      </c>
      <c r="L21" s="6">
        <v>65988.479999999996</v>
      </c>
      <c r="M21" s="6">
        <v>70613.759999999995</v>
      </c>
      <c r="N21" s="6">
        <v>71984.639999999999</v>
      </c>
      <c r="O21" s="6">
        <v>77399.040000000008</v>
      </c>
      <c r="P21" s="6">
        <f>P20*0.64</f>
        <v>83693.440000000002</v>
      </c>
    </row>
    <row r="22" spans="1:16" ht="11.25" x14ac:dyDescent="0.2">
      <c r="A22" s="2" t="s">
        <v>3</v>
      </c>
      <c r="B22" s="6">
        <v>6915</v>
      </c>
      <c r="C22" s="6">
        <v>11542</v>
      </c>
      <c r="D22" s="6">
        <v>8960</v>
      </c>
      <c r="E22" s="6">
        <v>11214</v>
      </c>
      <c r="F22" s="6">
        <v>11187</v>
      </c>
      <c r="G22" s="6">
        <v>7649</v>
      </c>
      <c r="H22" s="6">
        <v>8281</v>
      </c>
      <c r="I22" s="6">
        <v>13737</v>
      </c>
      <c r="J22" s="6">
        <v>11951</v>
      </c>
      <c r="K22" s="6">
        <v>10650.3536</v>
      </c>
      <c r="L22" s="6">
        <v>13100.21423</v>
      </c>
      <c r="M22" s="6">
        <v>13640.391029999999</v>
      </c>
      <c r="N22" s="6">
        <v>13178.73719</v>
      </c>
      <c r="O22" s="6">
        <v>12938.56689</v>
      </c>
      <c r="P22" s="6">
        <f>Data!$D$42</f>
        <v>14227.730310000001</v>
      </c>
    </row>
    <row r="23" spans="1:16" ht="11.25" x14ac:dyDescent="0.2">
      <c r="A23" s="2" t="s">
        <v>4</v>
      </c>
      <c r="B23" s="7">
        <v>0.16013553742204245</v>
      </c>
      <c r="C23" s="7">
        <v>0.2273903519270554</v>
      </c>
      <c r="D23" s="7">
        <v>0.16173787345022261</v>
      </c>
      <c r="E23" s="7">
        <v>0.17678891176918499</v>
      </c>
      <c r="F23" s="7">
        <v>0.18823091543456491</v>
      </c>
      <c r="G23" s="7">
        <v>0.14113629385576457</v>
      </c>
      <c r="H23" s="7">
        <v>0.15155563689604684</v>
      </c>
      <c r="I23" s="7">
        <v>0.22361659512845622</v>
      </c>
      <c r="J23" s="7">
        <v>0.19247196425442439</v>
      </c>
      <c r="K23" s="7">
        <v>0.17089257840580008</v>
      </c>
      <c r="L23" s="7">
        <v>0.19852274563681419</v>
      </c>
      <c r="M23" s="7">
        <v>0.19316902300628092</v>
      </c>
      <c r="N23" s="7">
        <v>0.18307707297001138</v>
      </c>
      <c r="O23" s="7">
        <v>0.16716702028862371</v>
      </c>
      <c r="P23" s="7">
        <f>IF(P22/P21&gt;1,1,P22/P21)</f>
        <v>0.16999815409666516</v>
      </c>
    </row>
    <row r="24" spans="1:16" ht="11.25" x14ac:dyDescent="0.2">
      <c r="A24" s="2" t="s">
        <v>5</v>
      </c>
      <c r="B24" s="6">
        <v>36267.170000000006</v>
      </c>
      <c r="C24" s="6">
        <v>39216.530000000006</v>
      </c>
      <c r="D24" s="6">
        <v>46438.280000000006</v>
      </c>
      <c r="E24" s="6">
        <v>52217.58</v>
      </c>
      <c r="F24" s="6">
        <v>48245.32</v>
      </c>
      <c r="G24" s="6">
        <v>46546.840000000004</v>
      </c>
      <c r="H24" s="6">
        <v>46359</v>
      </c>
      <c r="I24" s="6">
        <v>47694.04</v>
      </c>
      <c r="J24" s="6">
        <v>50141.16</v>
      </c>
      <c r="K24" s="6">
        <v>51671.566399999996</v>
      </c>
      <c r="L24" s="6">
        <v>52888.265769999998</v>
      </c>
      <c r="M24" s="6">
        <v>56973.368969999996</v>
      </c>
      <c r="N24" s="6">
        <v>58805.90281</v>
      </c>
      <c r="O24" s="6">
        <v>64460.473110000006</v>
      </c>
      <c r="P24" s="6">
        <f>IF(P21-P22&lt;0,0,P21-P22)</f>
        <v>69465.709690000003</v>
      </c>
    </row>
    <row r="25" spans="1:16" ht="11.25" x14ac:dyDescent="0.2">
      <c r="A25" s="2" t="s">
        <v>6</v>
      </c>
      <c r="B25" s="7">
        <v>0.83986446257795755</v>
      </c>
      <c r="C25" s="7">
        <v>0.77260964807294463</v>
      </c>
      <c r="D25" s="7">
        <v>0.83826212654977739</v>
      </c>
      <c r="E25" s="7">
        <v>0.82321108823081501</v>
      </c>
      <c r="F25" s="7">
        <v>0.81176908456543506</v>
      </c>
      <c r="G25" s="7">
        <v>0.85886370614423546</v>
      </c>
      <c r="H25" s="7">
        <v>0.8484443631039531</v>
      </c>
      <c r="I25" s="7">
        <v>0.77638340487154378</v>
      </c>
      <c r="J25" s="7">
        <v>0.80752803574557563</v>
      </c>
      <c r="K25" s="7">
        <v>0.82910742159419992</v>
      </c>
      <c r="L25" s="7">
        <v>0.80147725436318584</v>
      </c>
      <c r="M25" s="7">
        <v>0.80683097699371908</v>
      </c>
      <c r="N25" s="7">
        <v>0.81692292702998859</v>
      </c>
      <c r="O25" s="7">
        <v>0.83283297971137626</v>
      </c>
      <c r="P25" s="7">
        <f>P24/P21</f>
        <v>0.83000184590333481</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72</v>
      </c>
    </row>
    <row r="2" spans="1:16" ht="11.25" x14ac:dyDescent="0.2">
      <c r="B2" s="16">
        <v>2004</v>
      </c>
      <c r="C2" s="21">
        <v>2005</v>
      </c>
      <c r="D2" s="21">
        <v>2006</v>
      </c>
      <c r="E2" s="21">
        <v>2007</v>
      </c>
      <c r="F2" s="21">
        <v>2008</v>
      </c>
      <c r="G2" s="21">
        <v>2009</v>
      </c>
      <c r="H2" s="21">
        <v>2010</v>
      </c>
      <c r="I2" s="21">
        <v>2011</v>
      </c>
      <c r="J2" s="21">
        <v>2012</v>
      </c>
      <c r="K2" s="21">
        <v>2013</v>
      </c>
      <c r="L2" s="21">
        <v>2014</v>
      </c>
      <c r="M2" s="21">
        <v>2015</v>
      </c>
      <c r="N2" s="21">
        <v>2016</v>
      </c>
      <c r="O2" s="21">
        <v>2017</v>
      </c>
      <c r="P2" s="21">
        <v>2018</v>
      </c>
    </row>
    <row r="3" spans="1:16" x14ac:dyDescent="0.2">
      <c r="A3" s="1"/>
      <c r="B3"/>
      <c r="M3"/>
      <c r="N3"/>
      <c r="O3"/>
      <c r="P3"/>
    </row>
    <row r="4" spans="1:16" x14ac:dyDescent="0.2">
      <c r="A4" s="4" t="s">
        <v>137</v>
      </c>
      <c r="B4"/>
      <c r="M4"/>
      <c r="N4"/>
      <c r="O4"/>
      <c r="P4"/>
    </row>
    <row r="5" spans="1:16" ht="11.25" x14ac:dyDescent="0.2">
      <c r="A5" s="2" t="s">
        <v>2</v>
      </c>
      <c r="B5" s="6">
        <v>1294</v>
      </c>
      <c r="C5" s="6">
        <v>1324</v>
      </c>
      <c r="D5" s="6">
        <v>1408</v>
      </c>
      <c r="E5" s="6">
        <v>1462</v>
      </c>
      <c r="F5" s="6">
        <v>1467</v>
      </c>
      <c r="G5" s="6">
        <v>1424</v>
      </c>
      <c r="H5" s="6">
        <v>1373</v>
      </c>
      <c r="I5" s="6">
        <v>1324</v>
      </c>
      <c r="J5" s="6">
        <v>1282</v>
      </c>
      <c r="K5" s="6">
        <v>1269</v>
      </c>
      <c r="L5" s="6">
        <v>1243</v>
      </c>
      <c r="M5" s="6">
        <v>1247</v>
      </c>
      <c r="N5" s="6">
        <v>1257</v>
      </c>
      <c r="O5" s="6">
        <v>1282</v>
      </c>
      <c r="P5" s="6">
        <v>1347</v>
      </c>
    </row>
    <row r="6" spans="1:16" ht="11.25" x14ac:dyDescent="0.2">
      <c r="A6" s="2" t="s">
        <v>3</v>
      </c>
      <c r="B6" s="6">
        <v>253</v>
      </c>
      <c r="C6" s="6">
        <v>226</v>
      </c>
      <c r="D6" s="6">
        <v>229</v>
      </c>
      <c r="E6" s="6">
        <v>235</v>
      </c>
      <c r="F6" s="6">
        <v>228</v>
      </c>
      <c r="G6" s="6">
        <v>199</v>
      </c>
      <c r="H6" s="6">
        <v>218</v>
      </c>
      <c r="I6" s="6">
        <v>213</v>
      </c>
      <c r="J6" s="6">
        <v>210</v>
      </c>
      <c r="K6" s="6">
        <v>216</v>
      </c>
      <c r="L6" s="6">
        <v>215</v>
      </c>
      <c r="M6" s="6">
        <v>205</v>
      </c>
      <c r="N6" s="6">
        <v>198</v>
      </c>
      <c r="O6" s="6">
        <v>200</v>
      </c>
      <c r="P6" s="6">
        <f>Data!$B$43</f>
        <v>219</v>
      </c>
    </row>
    <row r="7" spans="1:16" ht="11.25" x14ac:dyDescent="0.2">
      <c r="A7" s="2" t="s">
        <v>4</v>
      </c>
      <c r="B7" s="7">
        <v>0.19551777434312209</v>
      </c>
      <c r="C7" s="7">
        <v>0.17069486404833836</v>
      </c>
      <c r="D7" s="7">
        <v>0.16264204545454544</v>
      </c>
      <c r="E7" s="7">
        <v>0.16073871409028728</v>
      </c>
      <c r="F7" s="7">
        <v>0.15541922290388549</v>
      </c>
      <c r="G7" s="7">
        <v>0.13974719101123595</v>
      </c>
      <c r="H7" s="7">
        <v>0.15877640203932994</v>
      </c>
      <c r="I7" s="7">
        <v>0.16087613293051359</v>
      </c>
      <c r="J7" s="7">
        <v>0.16380655226209048</v>
      </c>
      <c r="K7" s="7">
        <v>0.1702127659574468</v>
      </c>
      <c r="L7" s="7">
        <v>0.17296862429605792</v>
      </c>
      <c r="M7" s="7">
        <v>0.16439454691259023</v>
      </c>
      <c r="N7" s="7">
        <v>0.15751789976133651</v>
      </c>
      <c r="O7" s="7">
        <v>0.15600624024960999</v>
      </c>
      <c r="P7" s="7">
        <f>IF(P6/P5&gt;1,1,P6/P5)</f>
        <v>0.16258351893095768</v>
      </c>
    </row>
    <row r="8" spans="1:16" ht="11.25" x14ac:dyDescent="0.2">
      <c r="A8" s="2" t="s">
        <v>5</v>
      </c>
      <c r="B8" s="6">
        <v>1041</v>
      </c>
      <c r="C8" s="6">
        <v>1098</v>
      </c>
      <c r="D8" s="6">
        <v>1179</v>
      </c>
      <c r="E8" s="6">
        <v>1227</v>
      </c>
      <c r="F8" s="6">
        <v>1239</v>
      </c>
      <c r="G8" s="6">
        <v>1225</v>
      </c>
      <c r="H8" s="6">
        <v>1155</v>
      </c>
      <c r="I8" s="6">
        <v>1111</v>
      </c>
      <c r="J8" s="6">
        <v>1072</v>
      </c>
      <c r="K8" s="6">
        <v>1053</v>
      </c>
      <c r="L8" s="6">
        <v>1028</v>
      </c>
      <c r="M8" s="6">
        <v>1042</v>
      </c>
      <c r="N8" s="6">
        <v>1059</v>
      </c>
      <c r="O8" s="6">
        <v>1082</v>
      </c>
      <c r="P8" s="6">
        <f>IF(P5-P6&lt;0,0,P5-P6)</f>
        <v>1128</v>
      </c>
    </row>
    <row r="9" spans="1:16" ht="11.25" x14ac:dyDescent="0.2">
      <c r="A9" s="2" t="s">
        <v>6</v>
      </c>
      <c r="B9" s="7">
        <v>0.80448222565687788</v>
      </c>
      <c r="C9" s="7">
        <v>0.82930513595166166</v>
      </c>
      <c r="D9" s="7">
        <v>0.83735795454545459</v>
      </c>
      <c r="E9" s="7">
        <v>0.83926128590971272</v>
      </c>
      <c r="F9" s="7">
        <v>0.84458077709611457</v>
      </c>
      <c r="G9" s="7">
        <v>0.860252808988764</v>
      </c>
      <c r="H9" s="7">
        <v>0.84122359796067003</v>
      </c>
      <c r="I9" s="7">
        <v>0.83912386706948638</v>
      </c>
      <c r="J9" s="7">
        <v>0.83619344773790949</v>
      </c>
      <c r="K9" s="7">
        <v>0.82978723404255317</v>
      </c>
      <c r="L9" s="7">
        <v>0.82703137570394203</v>
      </c>
      <c r="M9" s="7">
        <v>0.83560545308740974</v>
      </c>
      <c r="N9" s="7">
        <v>0.84248210023866343</v>
      </c>
      <c r="O9" s="7">
        <v>0.84399375975039004</v>
      </c>
      <c r="P9" s="7">
        <f>P8/P5</f>
        <v>0.83741648106904232</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15810</v>
      </c>
      <c r="C12" s="6">
        <v>16224</v>
      </c>
      <c r="D12" s="6">
        <v>17574</v>
      </c>
      <c r="E12" s="6">
        <v>18900</v>
      </c>
      <c r="F12" s="6">
        <v>18649</v>
      </c>
      <c r="G12" s="6">
        <v>15648</v>
      </c>
      <c r="H12" s="6">
        <v>14724</v>
      </c>
      <c r="I12" s="6">
        <v>15124</v>
      </c>
      <c r="J12" s="6">
        <v>14754</v>
      </c>
      <c r="K12" s="6">
        <v>14688</v>
      </c>
      <c r="L12" s="6">
        <v>14519</v>
      </c>
      <c r="M12" s="6">
        <v>15236</v>
      </c>
      <c r="N12" s="6">
        <v>15983</v>
      </c>
      <c r="O12" s="6">
        <v>16654</v>
      </c>
      <c r="P12" s="6">
        <v>17690</v>
      </c>
    </row>
    <row r="13" spans="1:16" ht="11.25" x14ac:dyDescent="0.2">
      <c r="A13" s="2" t="s">
        <v>8</v>
      </c>
      <c r="B13" s="6">
        <v>11383.199999999999</v>
      </c>
      <c r="C13" s="6">
        <v>11681.279999999999</v>
      </c>
      <c r="D13" s="6">
        <v>12653.279999999999</v>
      </c>
      <c r="E13" s="6">
        <v>13608</v>
      </c>
      <c r="F13" s="6">
        <v>13054.3</v>
      </c>
      <c r="G13" s="6">
        <v>10953.599999999999</v>
      </c>
      <c r="H13" s="6">
        <v>10306.799999999999</v>
      </c>
      <c r="I13" s="6">
        <v>10586.8</v>
      </c>
      <c r="J13" s="6">
        <v>10327.799999999999</v>
      </c>
      <c r="K13" s="6">
        <v>10281.599999999999</v>
      </c>
      <c r="L13" s="6">
        <v>10163.299999999999</v>
      </c>
      <c r="M13" s="6">
        <v>10665.199999999999</v>
      </c>
      <c r="N13" s="6">
        <v>11188.099999999999</v>
      </c>
      <c r="O13" s="6">
        <v>11657.8</v>
      </c>
      <c r="P13" s="6">
        <f>P12*0.7</f>
        <v>12383</v>
      </c>
    </row>
    <row r="14" spans="1:16" ht="11.25" x14ac:dyDescent="0.2">
      <c r="A14" s="2" t="s">
        <v>3</v>
      </c>
      <c r="B14" s="6">
        <v>3299</v>
      </c>
      <c r="C14" s="6">
        <v>3278</v>
      </c>
      <c r="D14" s="6">
        <v>3487</v>
      </c>
      <c r="E14" s="6">
        <v>3704</v>
      </c>
      <c r="F14" s="6">
        <v>4028</v>
      </c>
      <c r="G14" s="6">
        <v>3169</v>
      </c>
      <c r="H14" s="6">
        <v>3747</v>
      </c>
      <c r="I14" s="6">
        <v>4168</v>
      </c>
      <c r="J14" s="6">
        <v>3604</v>
      </c>
      <c r="K14" s="6">
        <v>3578.9166666666665</v>
      </c>
      <c r="L14" s="6">
        <v>3954</v>
      </c>
      <c r="M14" s="6">
        <v>4371.583333333333</v>
      </c>
      <c r="N14" s="6">
        <v>4033.1666666666665</v>
      </c>
      <c r="O14" s="6">
        <v>4152.5</v>
      </c>
      <c r="P14" s="6">
        <f>Data!$C$43</f>
        <v>4435.6666666666661</v>
      </c>
    </row>
    <row r="15" spans="1:16" ht="11.25" x14ac:dyDescent="0.2">
      <c r="A15" s="2" t="s">
        <v>4</v>
      </c>
      <c r="B15" s="7">
        <v>0.28981305783962336</v>
      </c>
      <c r="C15" s="7">
        <v>0.28061993206223979</v>
      </c>
      <c r="D15" s="7">
        <v>0.27558071899143938</v>
      </c>
      <c r="E15" s="7">
        <v>0.27219282774838333</v>
      </c>
      <c r="F15" s="7">
        <v>0.30855733359889082</v>
      </c>
      <c r="G15" s="7">
        <v>0.28931127665790246</v>
      </c>
      <c r="H15" s="7">
        <v>0.36354639655373155</v>
      </c>
      <c r="I15" s="7">
        <v>0.3936978123701213</v>
      </c>
      <c r="J15" s="7">
        <v>0.34896105656577397</v>
      </c>
      <c r="K15" s="7">
        <v>0.34808946726838885</v>
      </c>
      <c r="L15" s="7">
        <v>0.38904686469945787</v>
      </c>
      <c r="M15" s="7">
        <v>0.40989229769093249</v>
      </c>
      <c r="N15" s="7">
        <v>0.36048718429998544</v>
      </c>
      <c r="O15" s="7">
        <v>0.35619928288356295</v>
      </c>
      <c r="P15" s="7">
        <f>IF(P14/P13&gt;1,1,P14/P13)</f>
        <v>0.35820614283022417</v>
      </c>
    </row>
    <row r="16" spans="1:16" ht="11.25" x14ac:dyDescent="0.2">
      <c r="A16" s="2" t="s">
        <v>5</v>
      </c>
      <c r="B16" s="6">
        <v>8084.1999999999989</v>
      </c>
      <c r="C16" s="6">
        <v>8403.2799999999988</v>
      </c>
      <c r="D16" s="6">
        <v>9166.2799999999988</v>
      </c>
      <c r="E16" s="6">
        <v>9904</v>
      </c>
      <c r="F16" s="6">
        <v>9026.2999999999993</v>
      </c>
      <c r="G16" s="6">
        <v>7784.5999999999985</v>
      </c>
      <c r="H16" s="6">
        <v>6559.7999999999993</v>
      </c>
      <c r="I16" s="6">
        <v>6418.7999999999993</v>
      </c>
      <c r="J16" s="6">
        <v>6723.7999999999993</v>
      </c>
      <c r="K16" s="6">
        <v>6702.6833333333325</v>
      </c>
      <c r="L16" s="6">
        <v>6209.2999999999993</v>
      </c>
      <c r="M16" s="6">
        <v>6293.6166666666659</v>
      </c>
      <c r="N16" s="6">
        <v>7154.9333333333325</v>
      </c>
      <c r="O16" s="6">
        <v>7505.2999999999993</v>
      </c>
      <c r="P16" s="6">
        <f>IF(P13-P14&lt;0,0,P13-P14)</f>
        <v>7947.3333333333339</v>
      </c>
    </row>
    <row r="17" spans="1:16" ht="11.25" x14ac:dyDescent="0.2">
      <c r="A17" s="2" t="s">
        <v>6</v>
      </c>
      <c r="B17" s="7">
        <v>0.7101869421603767</v>
      </c>
      <c r="C17" s="7">
        <v>0.71938006793776021</v>
      </c>
      <c r="D17" s="7">
        <v>0.72441928100856057</v>
      </c>
      <c r="E17" s="7">
        <v>0.72780717225161673</v>
      </c>
      <c r="F17" s="7">
        <v>0.69144266640110918</v>
      </c>
      <c r="G17" s="7">
        <v>0.71068872334209754</v>
      </c>
      <c r="H17" s="7">
        <v>0.63645360344626845</v>
      </c>
      <c r="I17" s="7">
        <v>0.60630218762987864</v>
      </c>
      <c r="J17" s="7">
        <v>0.65103894343422608</v>
      </c>
      <c r="K17" s="7">
        <v>0.65191053273161115</v>
      </c>
      <c r="L17" s="7">
        <v>0.61095313530054207</v>
      </c>
      <c r="M17" s="7">
        <v>0.59010770230906751</v>
      </c>
      <c r="N17" s="7">
        <v>0.63951281570001461</v>
      </c>
      <c r="O17" s="7">
        <v>0.64380071711643705</v>
      </c>
      <c r="P17" s="7">
        <f>P16/P13</f>
        <v>0.64179385716977577</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573496</v>
      </c>
      <c r="C20" s="6">
        <v>611865</v>
      </c>
      <c r="D20" s="6">
        <v>688419</v>
      </c>
      <c r="E20" s="6">
        <v>794689</v>
      </c>
      <c r="F20" s="6">
        <v>850081</v>
      </c>
      <c r="G20" s="6">
        <v>705385</v>
      </c>
      <c r="H20" s="6">
        <v>666492</v>
      </c>
      <c r="I20" s="6">
        <v>684709</v>
      </c>
      <c r="J20" s="6">
        <v>703102</v>
      </c>
      <c r="K20" s="6">
        <v>714509</v>
      </c>
      <c r="L20" s="6">
        <v>725933</v>
      </c>
      <c r="M20" s="6">
        <v>777081</v>
      </c>
      <c r="N20" s="6">
        <v>847162</v>
      </c>
      <c r="O20" s="6">
        <v>927081</v>
      </c>
      <c r="P20" s="6">
        <v>993352</v>
      </c>
    </row>
    <row r="21" spans="1:16" ht="11.25" x14ac:dyDescent="0.2">
      <c r="A21" s="2" t="s">
        <v>8</v>
      </c>
      <c r="B21" s="6">
        <v>384242.32</v>
      </c>
      <c r="C21" s="6">
        <v>409949.55000000005</v>
      </c>
      <c r="D21" s="6">
        <v>461240.73000000004</v>
      </c>
      <c r="E21" s="6">
        <v>532441.63</v>
      </c>
      <c r="F21" s="6">
        <v>544051.84</v>
      </c>
      <c r="G21" s="6">
        <v>451446.4</v>
      </c>
      <c r="H21" s="6">
        <v>426554.88</v>
      </c>
      <c r="I21" s="6">
        <v>438213.76</v>
      </c>
      <c r="J21" s="6">
        <v>449985.28000000003</v>
      </c>
      <c r="K21" s="6">
        <v>457285.76</v>
      </c>
      <c r="L21" s="6">
        <v>464597.12</v>
      </c>
      <c r="M21" s="6">
        <v>497331.84</v>
      </c>
      <c r="N21" s="6">
        <v>542183.68000000005</v>
      </c>
      <c r="O21" s="6">
        <v>593331.84</v>
      </c>
      <c r="P21" s="6">
        <f>P20*0.64</f>
        <v>635745.28000000003</v>
      </c>
    </row>
    <row r="22" spans="1:16" ht="11.25" x14ac:dyDescent="0.2">
      <c r="A22" s="2" t="s">
        <v>3</v>
      </c>
      <c r="B22" s="6">
        <v>130899</v>
      </c>
      <c r="C22" s="6">
        <v>133403</v>
      </c>
      <c r="D22" s="6">
        <v>147030</v>
      </c>
      <c r="E22" s="6">
        <v>162590</v>
      </c>
      <c r="F22" s="6">
        <v>188835</v>
      </c>
      <c r="G22" s="6">
        <v>141962</v>
      </c>
      <c r="H22" s="6">
        <v>179386</v>
      </c>
      <c r="I22" s="6">
        <v>206433</v>
      </c>
      <c r="J22" s="6">
        <v>194159</v>
      </c>
      <c r="K22" s="6">
        <v>185519.02752999999</v>
      </c>
      <c r="L22" s="6">
        <v>205493.24431000001</v>
      </c>
      <c r="M22" s="6">
        <v>232685.9577</v>
      </c>
      <c r="N22" s="6">
        <v>199476.51123999999</v>
      </c>
      <c r="O22" s="6">
        <v>213816.38055000003</v>
      </c>
      <c r="P22" s="6">
        <f>Data!$D$43</f>
        <v>226581.06966000001</v>
      </c>
    </row>
    <row r="23" spans="1:16" ht="11.25" x14ac:dyDescent="0.2">
      <c r="A23" s="2" t="s">
        <v>4</v>
      </c>
      <c r="B23" s="7">
        <v>0.34066783690042263</v>
      </c>
      <c r="C23" s="7">
        <v>0.32541321243065147</v>
      </c>
      <c r="D23" s="7">
        <v>0.31877063415453355</v>
      </c>
      <c r="E23" s="7">
        <v>0.30536680612295475</v>
      </c>
      <c r="F23" s="7">
        <v>0.34709008612120495</v>
      </c>
      <c r="G23" s="7">
        <v>0.31446036561594021</v>
      </c>
      <c r="H23" s="7">
        <v>0.42054612058359292</v>
      </c>
      <c r="I23" s="7">
        <v>0.4710783157516551</v>
      </c>
      <c r="J23" s="7">
        <v>0.43147855858751644</v>
      </c>
      <c r="K23" s="7">
        <v>0.40569605213597726</v>
      </c>
      <c r="L23" s="7">
        <v>0.44230417164445618</v>
      </c>
      <c r="M23" s="7">
        <v>0.46786861203175728</v>
      </c>
      <c r="N23" s="7">
        <v>0.36791316042563282</v>
      </c>
      <c r="O23" s="7">
        <v>0.36036559330778545</v>
      </c>
      <c r="P23" s="7">
        <f>IF(P22/P21&gt;1,1,P22/P21)</f>
        <v>0.35640228372596017</v>
      </c>
    </row>
    <row r="24" spans="1:16" ht="11.25" x14ac:dyDescent="0.2">
      <c r="A24" s="2" t="s">
        <v>5</v>
      </c>
      <c r="B24" s="6">
        <v>253343.32</v>
      </c>
      <c r="C24" s="6">
        <v>276546.55000000005</v>
      </c>
      <c r="D24" s="6">
        <v>314210.73000000004</v>
      </c>
      <c r="E24" s="6">
        <v>369851.63</v>
      </c>
      <c r="F24" s="6">
        <v>355216.83999999997</v>
      </c>
      <c r="G24" s="6">
        <v>309484.40000000002</v>
      </c>
      <c r="H24" s="6">
        <v>247168.88</v>
      </c>
      <c r="I24" s="6">
        <v>231780.76</v>
      </c>
      <c r="J24" s="6">
        <v>255826.28000000003</v>
      </c>
      <c r="K24" s="6">
        <v>271766.73247000005</v>
      </c>
      <c r="L24" s="6">
        <v>259103.87568999999</v>
      </c>
      <c r="M24" s="6">
        <v>264645.88230000006</v>
      </c>
      <c r="N24" s="6">
        <v>342707.16876000003</v>
      </c>
      <c r="O24" s="6">
        <v>379515.45944999997</v>
      </c>
      <c r="P24" s="6">
        <f>IF(P21-P22&lt;0,0,P21-P22)</f>
        <v>409164.21033999999</v>
      </c>
    </row>
    <row r="25" spans="1:16" ht="11.25" x14ac:dyDescent="0.2">
      <c r="A25" s="2" t="s">
        <v>6</v>
      </c>
      <c r="B25" s="7">
        <v>0.65933216309957743</v>
      </c>
      <c r="C25" s="7">
        <v>0.67458678756934853</v>
      </c>
      <c r="D25" s="7">
        <v>0.68122936584546645</v>
      </c>
      <c r="E25" s="7">
        <v>0.69463319387704525</v>
      </c>
      <c r="F25" s="7">
        <v>0.65290991387879505</v>
      </c>
      <c r="G25" s="7">
        <v>0.68553963438405974</v>
      </c>
      <c r="H25" s="7">
        <v>0.57945387941640714</v>
      </c>
      <c r="I25" s="7">
        <v>0.52892168424834496</v>
      </c>
      <c r="J25" s="7">
        <v>0.56852144141248362</v>
      </c>
      <c r="K25" s="7">
        <v>0.59430394786402274</v>
      </c>
      <c r="L25" s="7">
        <v>0.55769582835554377</v>
      </c>
      <c r="M25" s="7">
        <v>0.53213138796824277</v>
      </c>
      <c r="N25" s="7">
        <v>0.63208683957436707</v>
      </c>
      <c r="O25" s="7">
        <v>0.63963440669221461</v>
      </c>
      <c r="P25" s="7">
        <f>P24/P21</f>
        <v>0.64359771627403972</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73</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4887</v>
      </c>
      <c r="C5" s="6">
        <v>4911</v>
      </c>
      <c r="D5" s="6">
        <v>4951</v>
      </c>
      <c r="E5" s="6">
        <v>5302</v>
      </c>
      <c r="F5" s="6">
        <v>5294</v>
      </c>
      <c r="G5" s="6">
        <v>5279</v>
      </c>
      <c r="H5" s="6">
        <v>5168</v>
      </c>
      <c r="I5" s="6">
        <v>5103</v>
      </c>
      <c r="J5" s="6">
        <v>5080</v>
      </c>
      <c r="K5" s="6">
        <v>5126</v>
      </c>
      <c r="L5" s="6">
        <v>5244</v>
      </c>
      <c r="M5" s="6">
        <v>5416</v>
      </c>
      <c r="N5" s="6">
        <v>5608</v>
      </c>
      <c r="O5" s="6">
        <v>5870</v>
      </c>
      <c r="P5" s="6">
        <v>6084</v>
      </c>
    </row>
    <row r="6" spans="1:16" ht="11.25" x14ac:dyDescent="0.2">
      <c r="A6" s="2" t="s">
        <v>3</v>
      </c>
      <c r="B6" s="6">
        <v>377</v>
      </c>
      <c r="C6" s="6">
        <v>365</v>
      </c>
      <c r="D6" s="6">
        <v>333</v>
      </c>
      <c r="E6" s="6">
        <v>379</v>
      </c>
      <c r="F6" s="6">
        <v>353</v>
      </c>
      <c r="G6" s="6">
        <v>337</v>
      </c>
      <c r="H6" s="6">
        <v>315</v>
      </c>
      <c r="I6" s="6">
        <v>319</v>
      </c>
      <c r="J6" s="6">
        <v>329</v>
      </c>
      <c r="K6" s="6">
        <v>340</v>
      </c>
      <c r="L6" s="6">
        <v>341</v>
      </c>
      <c r="M6" s="6">
        <v>341</v>
      </c>
      <c r="N6" s="6">
        <v>363</v>
      </c>
      <c r="O6" s="6">
        <v>340</v>
      </c>
      <c r="P6" s="6">
        <f>Data!$B$44</f>
        <v>359</v>
      </c>
    </row>
    <row r="7" spans="1:16" ht="11.25" x14ac:dyDescent="0.2">
      <c r="A7" s="2" t="s">
        <v>4</v>
      </c>
      <c r="B7" s="7">
        <v>7.7143441784325764E-2</v>
      </c>
      <c r="C7" s="7">
        <v>7.432294848299735E-2</v>
      </c>
      <c r="D7" s="7">
        <v>6.7259139567764081E-2</v>
      </c>
      <c r="E7" s="7">
        <v>7.1482459449264429E-2</v>
      </c>
      <c r="F7" s="7">
        <v>6.6679259539100866E-2</v>
      </c>
      <c r="G7" s="7">
        <v>6.383784807728736E-2</v>
      </c>
      <c r="H7" s="7">
        <v>6.0952012383900932E-2</v>
      </c>
      <c r="I7" s="7">
        <v>6.2512247697432882E-2</v>
      </c>
      <c r="J7" s="7">
        <v>6.4763779527559059E-2</v>
      </c>
      <c r="K7" s="7">
        <v>6.6328521264143583E-2</v>
      </c>
      <c r="L7" s="7">
        <v>6.5026697177726925E-2</v>
      </c>
      <c r="M7" s="7">
        <v>6.2961595273264406E-2</v>
      </c>
      <c r="N7" s="7">
        <v>6.4728958630527814E-2</v>
      </c>
      <c r="O7" s="7">
        <v>5.7921635434412269E-2</v>
      </c>
      <c r="P7" s="7">
        <f>IF(P6/P5&gt;1,1,P6/P5)</f>
        <v>5.9007232084155162E-2</v>
      </c>
    </row>
    <row r="8" spans="1:16" ht="11.25" x14ac:dyDescent="0.2">
      <c r="A8" s="2" t="s">
        <v>5</v>
      </c>
      <c r="B8" s="6">
        <v>4510</v>
      </c>
      <c r="C8" s="6">
        <v>4546</v>
      </c>
      <c r="D8" s="6">
        <v>4618</v>
      </c>
      <c r="E8" s="6">
        <v>4923</v>
      </c>
      <c r="F8" s="6">
        <v>4941</v>
      </c>
      <c r="G8" s="6">
        <v>4942</v>
      </c>
      <c r="H8" s="6">
        <v>4853</v>
      </c>
      <c r="I8" s="6">
        <v>4784</v>
      </c>
      <c r="J8" s="6">
        <v>4751</v>
      </c>
      <c r="K8" s="6">
        <v>4786</v>
      </c>
      <c r="L8" s="6">
        <v>4903</v>
      </c>
      <c r="M8" s="6">
        <v>5075</v>
      </c>
      <c r="N8" s="6">
        <v>5245</v>
      </c>
      <c r="O8" s="6">
        <v>5530</v>
      </c>
      <c r="P8" s="6">
        <f>IF(P5-P6&lt;0,0,P5-P6)</f>
        <v>5725</v>
      </c>
    </row>
    <row r="9" spans="1:16" ht="11.25" x14ac:dyDescent="0.2">
      <c r="A9" s="2" t="s">
        <v>6</v>
      </c>
      <c r="B9" s="7">
        <v>0.92285655821567425</v>
      </c>
      <c r="C9" s="7">
        <v>0.92567705151700264</v>
      </c>
      <c r="D9" s="7">
        <v>0.93274086043223592</v>
      </c>
      <c r="E9" s="7">
        <v>0.92851754055073554</v>
      </c>
      <c r="F9" s="7">
        <v>0.93332074046089908</v>
      </c>
      <c r="G9" s="7">
        <v>0.93616215192271268</v>
      </c>
      <c r="H9" s="7">
        <v>0.93904798761609909</v>
      </c>
      <c r="I9" s="7">
        <v>0.93748775230256709</v>
      </c>
      <c r="J9" s="7">
        <v>0.93523622047244093</v>
      </c>
      <c r="K9" s="7">
        <v>0.93367147873585643</v>
      </c>
      <c r="L9" s="7">
        <v>0.93497330282227309</v>
      </c>
      <c r="M9" s="7">
        <v>0.93703840472673561</v>
      </c>
      <c r="N9" s="7">
        <v>0.93527104136947214</v>
      </c>
      <c r="O9" s="7">
        <v>0.94207836456558769</v>
      </c>
      <c r="P9" s="7">
        <f>P8/P5</f>
        <v>0.94099276791584485</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66614</v>
      </c>
      <c r="C12" s="6">
        <v>67811</v>
      </c>
      <c r="D12" s="6">
        <v>72337</v>
      </c>
      <c r="E12" s="6">
        <v>75475</v>
      </c>
      <c r="F12" s="6">
        <v>78387</v>
      </c>
      <c r="G12" s="6">
        <v>73620</v>
      </c>
      <c r="H12" s="6">
        <v>69393</v>
      </c>
      <c r="I12" s="6">
        <v>69067</v>
      </c>
      <c r="J12" s="6">
        <v>70704</v>
      </c>
      <c r="K12" s="6">
        <v>74989</v>
      </c>
      <c r="L12" s="6">
        <v>77899</v>
      </c>
      <c r="M12" s="6">
        <v>82118</v>
      </c>
      <c r="N12" s="6">
        <v>82615</v>
      </c>
      <c r="O12" s="6">
        <v>84183</v>
      </c>
      <c r="P12" s="6">
        <v>89309</v>
      </c>
    </row>
    <row r="13" spans="1:16" ht="11.25" x14ac:dyDescent="0.2">
      <c r="A13" s="2" t="s">
        <v>8</v>
      </c>
      <c r="B13" s="6">
        <v>47962.080000000002</v>
      </c>
      <c r="C13" s="6">
        <v>48823.92</v>
      </c>
      <c r="D13" s="6">
        <v>52082.64</v>
      </c>
      <c r="E13" s="6">
        <v>54342</v>
      </c>
      <c r="F13" s="6">
        <v>54870.899999999994</v>
      </c>
      <c r="G13" s="6">
        <v>51534</v>
      </c>
      <c r="H13" s="6">
        <v>48575.1</v>
      </c>
      <c r="I13" s="6">
        <v>48346.899999999994</v>
      </c>
      <c r="J13" s="6">
        <v>49492.799999999996</v>
      </c>
      <c r="K13" s="6">
        <v>52492.299999999996</v>
      </c>
      <c r="L13" s="6">
        <v>54529.299999999996</v>
      </c>
      <c r="M13" s="6">
        <v>57482.6</v>
      </c>
      <c r="N13" s="6">
        <v>57830.499999999993</v>
      </c>
      <c r="O13" s="6">
        <v>58928.1</v>
      </c>
      <c r="P13" s="6">
        <f>P12*0.7</f>
        <v>62516.299999999996</v>
      </c>
    </row>
    <row r="14" spans="1:16" ht="11.25" x14ac:dyDescent="0.2">
      <c r="A14" s="2" t="s">
        <v>3</v>
      </c>
      <c r="B14" s="6">
        <v>7141</v>
      </c>
      <c r="C14" s="6">
        <v>6939</v>
      </c>
      <c r="D14" s="6">
        <v>7420</v>
      </c>
      <c r="E14" s="6">
        <v>7669</v>
      </c>
      <c r="F14" s="6">
        <v>8264</v>
      </c>
      <c r="G14" s="6">
        <v>7786</v>
      </c>
      <c r="H14" s="6">
        <v>7832</v>
      </c>
      <c r="I14" s="6">
        <v>6660</v>
      </c>
      <c r="J14" s="6">
        <v>6979</v>
      </c>
      <c r="K14" s="6">
        <v>7511.166666666667</v>
      </c>
      <c r="L14" s="6">
        <v>7868.166666666667</v>
      </c>
      <c r="M14" s="6">
        <v>8346.4166666666661</v>
      </c>
      <c r="N14" s="6">
        <v>7776.25</v>
      </c>
      <c r="O14" s="6">
        <v>7538.0833333333348</v>
      </c>
      <c r="P14" s="6">
        <f>Data!$C$44</f>
        <v>8001.2500000000009</v>
      </c>
    </row>
    <row r="15" spans="1:16" ht="11.25" x14ac:dyDescent="0.2">
      <c r="A15" s="2" t="s">
        <v>4</v>
      </c>
      <c r="B15" s="7">
        <v>0.14888845521295155</v>
      </c>
      <c r="C15" s="7">
        <v>0.14212295940186695</v>
      </c>
      <c r="D15" s="7">
        <v>0.14246589650601429</v>
      </c>
      <c r="E15" s="7">
        <v>0.1411247285709028</v>
      </c>
      <c r="F15" s="7">
        <v>0.15060806365486989</v>
      </c>
      <c r="G15" s="7">
        <v>0.15108472076687235</v>
      </c>
      <c r="H15" s="7">
        <v>0.16123487136413514</v>
      </c>
      <c r="I15" s="7">
        <v>0.13775443720279895</v>
      </c>
      <c r="J15" s="7">
        <v>0.141010409594931</v>
      </c>
      <c r="K15" s="7">
        <v>0.14309082792460356</v>
      </c>
      <c r="L15" s="7">
        <v>0.14429245683818914</v>
      </c>
      <c r="M15" s="7">
        <v>0.14519901094708079</v>
      </c>
      <c r="N15" s="7">
        <v>0.13446624186199327</v>
      </c>
      <c r="O15" s="7">
        <v>0.12792001325909599</v>
      </c>
      <c r="P15" s="7">
        <f>IF(P14/P13&gt;1,1,P14/P13)</f>
        <v>0.12798662108921996</v>
      </c>
    </row>
    <row r="16" spans="1:16" ht="11.25" x14ac:dyDescent="0.2">
      <c r="A16" s="2" t="s">
        <v>5</v>
      </c>
      <c r="B16" s="6">
        <v>40821.08</v>
      </c>
      <c r="C16" s="6">
        <v>41884.92</v>
      </c>
      <c r="D16" s="6">
        <v>44662.64</v>
      </c>
      <c r="E16" s="6">
        <v>46673</v>
      </c>
      <c r="F16" s="6">
        <v>46606.899999999994</v>
      </c>
      <c r="G16" s="6">
        <v>43748</v>
      </c>
      <c r="H16" s="6">
        <v>40743.1</v>
      </c>
      <c r="I16" s="6">
        <v>41686.899999999994</v>
      </c>
      <c r="J16" s="6">
        <v>42513.799999999996</v>
      </c>
      <c r="K16" s="6">
        <v>44981.133333333331</v>
      </c>
      <c r="L16" s="6">
        <v>46661.133333333331</v>
      </c>
      <c r="M16" s="6">
        <v>49136.183333333334</v>
      </c>
      <c r="N16" s="6">
        <v>50054.249999999993</v>
      </c>
      <c r="O16" s="6">
        <v>51390.016666666663</v>
      </c>
      <c r="P16" s="6">
        <f>IF(P13-P14&lt;0,0,P13-P14)</f>
        <v>54515.049999999996</v>
      </c>
    </row>
    <row r="17" spans="1:16" ht="11.25" x14ac:dyDescent="0.2">
      <c r="A17" s="2" t="s">
        <v>6</v>
      </c>
      <c r="B17" s="7">
        <v>0.85111154478704842</v>
      </c>
      <c r="C17" s="7">
        <v>0.85787704059813308</v>
      </c>
      <c r="D17" s="7">
        <v>0.85753410349398573</v>
      </c>
      <c r="E17" s="7">
        <v>0.85887527142909725</v>
      </c>
      <c r="F17" s="7">
        <v>0.84939193634513011</v>
      </c>
      <c r="G17" s="7">
        <v>0.8489152792331276</v>
      </c>
      <c r="H17" s="7">
        <v>0.83876512863586483</v>
      </c>
      <c r="I17" s="7">
        <v>0.86224556279720099</v>
      </c>
      <c r="J17" s="7">
        <v>0.85898959040506906</v>
      </c>
      <c r="K17" s="7">
        <v>0.85690917207539652</v>
      </c>
      <c r="L17" s="7">
        <v>0.85570754316181086</v>
      </c>
      <c r="M17" s="7">
        <v>0.85480098905291924</v>
      </c>
      <c r="N17" s="7">
        <v>0.8655337581380067</v>
      </c>
      <c r="O17" s="7">
        <v>0.87207998674090403</v>
      </c>
      <c r="P17" s="7">
        <f>P16/P13</f>
        <v>0.87201337891078001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2537090</v>
      </c>
      <c r="C20" s="6">
        <v>2638822</v>
      </c>
      <c r="D20" s="6">
        <v>3028944</v>
      </c>
      <c r="E20" s="6">
        <v>3356403</v>
      </c>
      <c r="F20" s="6">
        <v>3725052</v>
      </c>
      <c r="G20" s="6">
        <v>3545297</v>
      </c>
      <c r="H20" s="6">
        <v>3368786</v>
      </c>
      <c r="I20" s="6">
        <v>3405306</v>
      </c>
      <c r="J20" s="6">
        <v>3724447</v>
      </c>
      <c r="K20" s="6">
        <v>4021478</v>
      </c>
      <c r="L20" s="6">
        <v>4310063</v>
      </c>
      <c r="M20" s="6">
        <v>4690970</v>
      </c>
      <c r="N20" s="6">
        <v>4704977</v>
      </c>
      <c r="O20" s="6">
        <v>4891561</v>
      </c>
      <c r="P20" s="6">
        <v>5383396</v>
      </c>
    </row>
    <row r="21" spans="1:16" ht="11.25" x14ac:dyDescent="0.2">
      <c r="A21" s="2" t="s">
        <v>8</v>
      </c>
      <c r="B21" s="6">
        <v>1699850.3</v>
      </c>
      <c r="C21" s="6">
        <v>1768010.74</v>
      </c>
      <c r="D21" s="6">
        <v>2029392.4800000002</v>
      </c>
      <c r="E21" s="6">
        <v>2248790.0100000002</v>
      </c>
      <c r="F21" s="6">
        <v>2384033.2800000003</v>
      </c>
      <c r="G21" s="6">
        <v>2268990.08</v>
      </c>
      <c r="H21" s="6">
        <v>2156023.04</v>
      </c>
      <c r="I21" s="6">
        <v>2179395.84</v>
      </c>
      <c r="J21" s="6">
        <v>2383646.08</v>
      </c>
      <c r="K21" s="6">
        <v>2573745.92</v>
      </c>
      <c r="L21" s="6">
        <v>2758440.32</v>
      </c>
      <c r="M21" s="6">
        <v>3002220.8000000003</v>
      </c>
      <c r="N21" s="6">
        <v>3011185.2800000003</v>
      </c>
      <c r="O21" s="6">
        <v>3130599.04</v>
      </c>
      <c r="P21" s="6">
        <f>P20*0.64</f>
        <v>3445373.44</v>
      </c>
    </row>
    <row r="22" spans="1:16" ht="11.25" x14ac:dyDescent="0.2">
      <c r="A22" s="2" t="s">
        <v>3</v>
      </c>
      <c r="B22" s="6">
        <v>248760</v>
      </c>
      <c r="C22" s="6">
        <v>271801</v>
      </c>
      <c r="D22" s="6">
        <v>300432</v>
      </c>
      <c r="E22" s="6">
        <v>334426</v>
      </c>
      <c r="F22" s="6">
        <v>387329</v>
      </c>
      <c r="G22" s="6">
        <v>363442</v>
      </c>
      <c r="H22" s="6">
        <v>379168</v>
      </c>
      <c r="I22" s="6">
        <v>330904</v>
      </c>
      <c r="J22" s="6">
        <v>364242</v>
      </c>
      <c r="K22" s="6">
        <v>380165.08545999997</v>
      </c>
      <c r="L22" s="6">
        <v>401336.68117999996</v>
      </c>
      <c r="M22" s="6">
        <v>424815.09986000002</v>
      </c>
      <c r="N22" s="6">
        <v>413152.81129000004</v>
      </c>
      <c r="O22" s="6">
        <v>404787.28809999995</v>
      </c>
      <c r="P22" s="6">
        <f>Data!$D$44</f>
        <v>434862.55947999994</v>
      </c>
    </row>
    <row r="23" spans="1:16" ht="11.25" x14ac:dyDescent="0.2">
      <c r="A23" s="2" t="s">
        <v>4</v>
      </c>
      <c r="B23" s="7">
        <v>0.14634229849534397</v>
      </c>
      <c r="C23" s="7">
        <v>0.15373266341130937</v>
      </c>
      <c r="D23" s="7">
        <v>0.14804036329138265</v>
      </c>
      <c r="E23" s="7">
        <v>0.14871375206793985</v>
      </c>
      <c r="F23" s="7">
        <v>0.16246795011183734</v>
      </c>
      <c r="G23" s="7">
        <v>0.1601778708525689</v>
      </c>
      <c r="H23" s="7">
        <v>0.17586453992625237</v>
      </c>
      <c r="I23" s="7">
        <v>0.15183290429700005</v>
      </c>
      <c r="J23" s="7">
        <v>0.15280875926009954</v>
      </c>
      <c r="K23" s="7">
        <v>0.1477088637638326</v>
      </c>
      <c r="L23" s="7">
        <v>0.14549405991136324</v>
      </c>
      <c r="M23" s="7">
        <v>0.14150028534210407</v>
      </c>
      <c r="N23" s="7">
        <v>0.13720604110086509</v>
      </c>
      <c r="O23" s="7">
        <v>0.12930026583666235</v>
      </c>
      <c r="P23" s="7">
        <f>IF(P22/P21&gt;1,1,P22/P21)</f>
        <v>0.1262163788782211</v>
      </c>
    </row>
    <row r="24" spans="1:16" ht="11.25" x14ac:dyDescent="0.2">
      <c r="A24" s="2" t="s">
        <v>5</v>
      </c>
      <c r="B24" s="6">
        <v>1451090.3</v>
      </c>
      <c r="C24" s="6">
        <v>1496209.74</v>
      </c>
      <c r="D24" s="6">
        <v>1728960.4800000002</v>
      </c>
      <c r="E24" s="6">
        <v>1914364.0100000002</v>
      </c>
      <c r="F24" s="6">
        <v>1996704.2800000003</v>
      </c>
      <c r="G24" s="6">
        <v>1905548.08</v>
      </c>
      <c r="H24" s="6">
        <v>1776855.04</v>
      </c>
      <c r="I24" s="6">
        <v>1848491.8399999999</v>
      </c>
      <c r="J24" s="6">
        <v>2019404.08</v>
      </c>
      <c r="K24" s="6">
        <v>2193580.8345400002</v>
      </c>
      <c r="L24" s="6">
        <v>2357103.63882</v>
      </c>
      <c r="M24" s="6">
        <v>2577405.7001400003</v>
      </c>
      <c r="N24" s="6">
        <v>2598032.4687100002</v>
      </c>
      <c r="O24" s="6">
        <v>2725811.7519</v>
      </c>
      <c r="P24" s="6">
        <f>IF(P21-P22&lt;0,0,P21-P22)</f>
        <v>3010510.8805200001</v>
      </c>
    </row>
    <row r="25" spans="1:16" ht="11.25" x14ac:dyDescent="0.2">
      <c r="A25" s="2" t="s">
        <v>6</v>
      </c>
      <c r="B25" s="7">
        <v>0.85365770150465603</v>
      </c>
      <c r="C25" s="7">
        <v>0.84626733658869058</v>
      </c>
      <c r="D25" s="7">
        <v>0.85195963670861741</v>
      </c>
      <c r="E25" s="7">
        <v>0.8512862479320602</v>
      </c>
      <c r="F25" s="7">
        <v>0.83753204988816266</v>
      </c>
      <c r="G25" s="7">
        <v>0.83982212914743104</v>
      </c>
      <c r="H25" s="7">
        <v>0.82413546007374761</v>
      </c>
      <c r="I25" s="7">
        <v>0.84816709570299997</v>
      </c>
      <c r="J25" s="7">
        <v>0.84719124073990049</v>
      </c>
      <c r="K25" s="7">
        <v>0.85229113623616748</v>
      </c>
      <c r="L25" s="7">
        <v>0.85450594008863678</v>
      </c>
      <c r="M25" s="7">
        <v>0.85849971465789598</v>
      </c>
      <c r="N25" s="7">
        <v>0.86279395889913491</v>
      </c>
      <c r="O25" s="7">
        <v>0.87069973416333768</v>
      </c>
      <c r="P25" s="7">
        <f>P24/P21</f>
        <v>0.87378362112177899</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74</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934</v>
      </c>
      <c r="C5" s="6">
        <v>933</v>
      </c>
      <c r="D5" s="6">
        <v>1023</v>
      </c>
      <c r="E5" s="6">
        <v>1034</v>
      </c>
      <c r="F5" s="6">
        <v>1032</v>
      </c>
      <c r="G5" s="6">
        <v>981</v>
      </c>
      <c r="H5" s="6">
        <v>912</v>
      </c>
      <c r="I5" s="6">
        <v>897</v>
      </c>
      <c r="J5" s="6">
        <v>873</v>
      </c>
      <c r="K5" s="6">
        <v>887</v>
      </c>
      <c r="L5" s="6">
        <v>899</v>
      </c>
      <c r="M5" s="6">
        <v>909</v>
      </c>
      <c r="N5" s="6">
        <v>960</v>
      </c>
      <c r="O5" s="6">
        <v>1003</v>
      </c>
      <c r="P5" s="6">
        <v>1064</v>
      </c>
    </row>
    <row r="6" spans="1:16" ht="11.25" x14ac:dyDescent="0.2">
      <c r="A6" s="2" t="s">
        <v>3</v>
      </c>
      <c r="B6" s="6">
        <v>37</v>
      </c>
      <c r="C6" s="6">
        <v>35</v>
      </c>
      <c r="D6" s="6">
        <v>38</v>
      </c>
      <c r="E6" s="6">
        <v>37</v>
      </c>
      <c r="F6" s="6">
        <v>37</v>
      </c>
      <c r="G6" s="6">
        <v>41</v>
      </c>
      <c r="H6" s="6">
        <v>37</v>
      </c>
      <c r="I6" s="6">
        <v>34</v>
      </c>
      <c r="J6" s="6">
        <v>35</v>
      </c>
      <c r="K6" s="6">
        <v>40</v>
      </c>
      <c r="L6" s="6">
        <v>43</v>
      </c>
      <c r="M6" s="6">
        <v>41</v>
      </c>
      <c r="N6" s="6">
        <v>40</v>
      </c>
      <c r="O6" s="6">
        <v>31</v>
      </c>
      <c r="P6" s="6">
        <f>Data!$B$45</f>
        <v>32</v>
      </c>
    </row>
    <row r="7" spans="1:16" ht="11.25" x14ac:dyDescent="0.2">
      <c r="A7" s="2" t="s">
        <v>4</v>
      </c>
      <c r="B7" s="7">
        <v>3.961456102783726E-2</v>
      </c>
      <c r="C7" s="7">
        <v>3.7513397642015008E-2</v>
      </c>
      <c r="D7" s="7">
        <v>3.7145650048875857E-2</v>
      </c>
      <c r="E7" s="7">
        <v>3.5783365570599614E-2</v>
      </c>
      <c r="F7" s="7">
        <v>3.5852713178294575E-2</v>
      </c>
      <c r="G7" s="7">
        <v>4.1794087665647302E-2</v>
      </c>
      <c r="H7" s="7">
        <v>4.0570175438596492E-2</v>
      </c>
      <c r="I7" s="7">
        <v>3.79041248606466E-2</v>
      </c>
      <c r="J7" s="7">
        <v>4.0091638029782363E-2</v>
      </c>
      <c r="K7" s="7">
        <v>4.5095828635851182E-2</v>
      </c>
      <c r="L7" s="7">
        <v>4.7830923248053395E-2</v>
      </c>
      <c r="M7" s="7">
        <v>4.5104510451045104E-2</v>
      </c>
      <c r="N7" s="7">
        <v>4.1666666666666664E-2</v>
      </c>
      <c r="O7" s="7">
        <v>3.0907278165503489E-2</v>
      </c>
      <c r="P7" s="7">
        <f>IF(P6/P5&gt;1,1,P6/P5)</f>
        <v>3.007518796992481E-2</v>
      </c>
    </row>
    <row r="8" spans="1:16" ht="11.25" x14ac:dyDescent="0.2">
      <c r="A8" s="2" t="s">
        <v>5</v>
      </c>
      <c r="B8" s="6">
        <v>897</v>
      </c>
      <c r="C8" s="6">
        <v>898</v>
      </c>
      <c r="D8" s="6">
        <v>985</v>
      </c>
      <c r="E8" s="6">
        <v>997</v>
      </c>
      <c r="F8" s="6">
        <v>995</v>
      </c>
      <c r="G8" s="6">
        <v>940</v>
      </c>
      <c r="H8" s="6">
        <v>875</v>
      </c>
      <c r="I8" s="6">
        <v>863</v>
      </c>
      <c r="J8" s="6">
        <v>838</v>
      </c>
      <c r="K8" s="6">
        <v>847</v>
      </c>
      <c r="L8" s="6">
        <v>856</v>
      </c>
      <c r="M8" s="6">
        <v>868</v>
      </c>
      <c r="N8" s="6">
        <v>920</v>
      </c>
      <c r="O8" s="6">
        <v>972</v>
      </c>
      <c r="P8" s="6">
        <f>IF(P5-P6&lt;0,0,P5-P6)</f>
        <v>1032</v>
      </c>
    </row>
    <row r="9" spans="1:16" ht="11.25" x14ac:dyDescent="0.2">
      <c r="A9" s="2" t="s">
        <v>6</v>
      </c>
      <c r="B9" s="7">
        <v>0.96038543897216277</v>
      </c>
      <c r="C9" s="7">
        <v>0.962486602357985</v>
      </c>
      <c r="D9" s="7">
        <v>0.96285434995112418</v>
      </c>
      <c r="E9" s="7">
        <v>0.96421663442940042</v>
      </c>
      <c r="F9" s="7">
        <v>0.96414728682170547</v>
      </c>
      <c r="G9" s="7">
        <v>0.95820591233435271</v>
      </c>
      <c r="H9" s="7">
        <v>0.95942982456140347</v>
      </c>
      <c r="I9" s="7">
        <v>0.96209587513935335</v>
      </c>
      <c r="J9" s="7">
        <v>0.95990836197021767</v>
      </c>
      <c r="K9" s="7">
        <v>0.95490417136414885</v>
      </c>
      <c r="L9" s="7">
        <v>0.95216907675194662</v>
      </c>
      <c r="M9" s="7">
        <v>0.95489548954895487</v>
      </c>
      <c r="N9" s="7">
        <v>0.95833333333333337</v>
      </c>
      <c r="O9" s="7">
        <v>0.96909272183449646</v>
      </c>
      <c r="P9" s="7">
        <f>P8/P5</f>
        <v>0.96992481203007519</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7197</v>
      </c>
      <c r="C12" s="6">
        <v>7609</v>
      </c>
      <c r="D12" s="6">
        <v>8931</v>
      </c>
      <c r="E12" s="6">
        <v>9731</v>
      </c>
      <c r="F12" s="6">
        <v>9600</v>
      </c>
      <c r="G12" s="6">
        <v>8484</v>
      </c>
      <c r="H12" s="6">
        <v>8002</v>
      </c>
      <c r="I12" s="6">
        <v>8517</v>
      </c>
      <c r="J12" s="6">
        <v>9563</v>
      </c>
      <c r="K12" s="6">
        <v>10754</v>
      </c>
      <c r="L12" s="6">
        <v>11244</v>
      </c>
      <c r="M12" s="6">
        <v>11890</v>
      </c>
      <c r="N12" s="6">
        <v>13302</v>
      </c>
      <c r="O12" s="6">
        <v>14532</v>
      </c>
      <c r="P12" s="6">
        <v>15956</v>
      </c>
    </row>
    <row r="13" spans="1:16" ht="11.25" x14ac:dyDescent="0.2">
      <c r="A13" s="2" t="s">
        <v>8</v>
      </c>
      <c r="B13" s="6">
        <v>5181.84</v>
      </c>
      <c r="C13" s="6">
        <v>5478.48</v>
      </c>
      <c r="D13" s="6">
        <v>6430.32</v>
      </c>
      <c r="E13" s="6">
        <v>7006.32</v>
      </c>
      <c r="F13" s="6">
        <v>6720</v>
      </c>
      <c r="G13" s="6">
        <v>5938.7999999999993</v>
      </c>
      <c r="H13" s="6">
        <v>5601.4</v>
      </c>
      <c r="I13" s="6">
        <v>5961.9</v>
      </c>
      <c r="J13" s="6">
        <v>6694.0999999999995</v>
      </c>
      <c r="K13" s="6">
        <v>7527.7999999999993</v>
      </c>
      <c r="L13" s="6">
        <v>7870.7999999999993</v>
      </c>
      <c r="M13" s="6">
        <v>8323</v>
      </c>
      <c r="N13" s="6">
        <v>9311.4</v>
      </c>
      <c r="O13" s="6">
        <v>10172.4</v>
      </c>
      <c r="P13" s="6">
        <f>P12*0.7</f>
        <v>11169.199999999999</v>
      </c>
    </row>
    <row r="14" spans="1:16" ht="11.25" x14ac:dyDescent="0.2">
      <c r="A14" s="2" t="s">
        <v>3</v>
      </c>
      <c r="B14" s="6">
        <v>818</v>
      </c>
      <c r="C14" s="6">
        <v>869</v>
      </c>
      <c r="D14" s="6">
        <v>1330</v>
      </c>
      <c r="E14" s="6">
        <v>1232</v>
      </c>
      <c r="F14" s="6">
        <v>1165</v>
      </c>
      <c r="G14" s="6">
        <v>1140</v>
      </c>
      <c r="H14" s="6">
        <v>1057</v>
      </c>
      <c r="I14" s="6">
        <v>886</v>
      </c>
      <c r="J14" s="6">
        <v>1360</v>
      </c>
      <c r="K14" s="6">
        <v>1213.1666666666667</v>
      </c>
      <c r="L14" s="6">
        <v>956.25</v>
      </c>
      <c r="M14" s="6">
        <v>1190.9166666666667</v>
      </c>
      <c r="N14" s="6">
        <v>1360.1666666666667</v>
      </c>
      <c r="O14" s="6">
        <v>1405.75</v>
      </c>
      <c r="P14" s="6">
        <f>Data!$C$45</f>
        <v>1520.5</v>
      </c>
    </row>
    <row r="15" spans="1:16" ht="11.25" x14ac:dyDescent="0.2">
      <c r="A15" s="2" t="s">
        <v>4</v>
      </c>
      <c r="B15" s="7">
        <v>0.1578589844533988</v>
      </c>
      <c r="C15" s="7">
        <v>0.15862063930141207</v>
      </c>
      <c r="D15" s="7">
        <v>0.20683263041341646</v>
      </c>
      <c r="E15" s="7">
        <v>0.17584124048002375</v>
      </c>
      <c r="F15" s="7">
        <v>0.17336309523809523</v>
      </c>
      <c r="G15" s="7">
        <v>0.19195797130733483</v>
      </c>
      <c r="H15" s="7">
        <v>0.18870282429392654</v>
      </c>
      <c r="I15" s="7">
        <v>0.14861034234052903</v>
      </c>
      <c r="J15" s="7">
        <v>0.20316398022138901</v>
      </c>
      <c r="K15" s="7">
        <v>0.16115819584296431</v>
      </c>
      <c r="L15" s="7">
        <v>0.12149336789144688</v>
      </c>
      <c r="M15" s="7">
        <v>0.14308742841122993</v>
      </c>
      <c r="N15" s="7">
        <v>0.14607542009436464</v>
      </c>
      <c r="O15" s="7">
        <v>0.13819256026109866</v>
      </c>
      <c r="P15" s="7">
        <f>IF(P14/P13&gt;1,1,P14/P13)</f>
        <v>0.13613329513304445</v>
      </c>
    </row>
    <row r="16" spans="1:16" ht="11.25" x14ac:dyDescent="0.2">
      <c r="A16" s="2" t="s">
        <v>5</v>
      </c>
      <c r="B16" s="6">
        <v>4363.84</v>
      </c>
      <c r="C16" s="6">
        <v>4609.4799999999996</v>
      </c>
      <c r="D16" s="6">
        <v>5100.32</v>
      </c>
      <c r="E16" s="6">
        <v>5774.32</v>
      </c>
      <c r="F16" s="6">
        <v>5555</v>
      </c>
      <c r="G16" s="6">
        <v>4798.7999999999993</v>
      </c>
      <c r="H16" s="6">
        <v>4544.3999999999996</v>
      </c>
      <c r="I16" s="6">
        <v>5075.8999999999996</v>
      </c>
      <c r="J16" s="6">
        <v>5334.0999999999995</v>
      </c>
      <c r="K16" s="6">
        <v>6314.6333333333323</v>
      </c>
      <c r="L16" s="6">
        <v>6914.5499999999993</v>
      </c>
      <c r="M16" s="6">
        <v>7132.083333333333</v>
      </c>
      <c r="N16" s="6">
        <v>7951.2333333333327</v>
      </c>
      <c r="O16" s="6">
        <v>8766.65</v>
      </c>
      <c r="P16" s="6">
        <f>IF(P13-P14&lt;0,0,P13-P14)</f>
        <v>9648.6999999999989</v>
      </c>
    </row>
    <row r="17" spans="1:16" ht="11.25" x14ac:dyDescent="0.2">
      <c r="A17" s="2" t="s">
        <v>6</v>
      </c>
      <c r="B17" s="7">
        <v>0.84214101554660126</v>
      </c>
      <c r="C17" s="7">
        <v>0.84137936069858787</v>
      </c>
      <c r="D17" s="7">
        <v>0.79316736958658351</v>
      </c>
      <c r="E17" s="7">
        <v>0.82415875951997619</v>
      </c>
      <c r="F17" s="7">
        <v>0.82663690476190477</v>
      </c>
      <c r="G17" s="7">
        <v>0.80804202869266517</v>
      </c>
      <c r="H17" s="7">
        <v>0.81129717570607351</v>
      </c>
      <c r="I17" s="7">
        <v>0.85138965765947094</v>
      </c>
      <c r="J17" s="7">
        <v>0.79683601977861096</v>
      </c>
      <c r="K17" s="7">
        <v>0.83884180415703569</v>
      </c>
      <c r="L17" s="7">
        <v>0.87850663210855318</v>
      </c>
      <c r="M17" s="7">
        <v>0.85691257158876999</v>
      </c>
      <c r="N17" s="7">
        <v>0.85392457990563531</v>
      </c>
      <c r="O17" s="7">
        <v>0.86180743973890128</v>
      </c>
      <c r="P17" s="7">
        <f>P16/P13</f>
        <v>0.86386670486695549</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255804</v>
      </c>
      <c r="C20" s="6">
        <v>269388</v>
      </c>
      <c r="D20" s="6">
        <v>357746</v>
      </c>
      <c r="E20" s="6">
        <v>400216</v>
      </c>
      <c r="F20" s="6">
        <v>422963</v>
      </c>
      <c r="G20" s="6">
        <v>376401</v>
      </c>
      <c r="H20" s="6">
        <v>357952</v>
      </c>
      <c r="I20" s="6">
        <v>372329</v>
      </c>
      <c r="J20" s="6">
        <v>480506</v>
      </c>
      <c r="K20" s="6">
        <v>484015</v>
      </c>
      <c r="L20" s="6">
        <v>540462</v>
      </c>
      <c r="M20" s="6">
        <v>601501</v>
      </c>
      <c r="N20" s="6">
        <v>667501</v>
      </c>
      <c r="O20" s="6">
        <v>741502</v>
      </c>
      <c r="P20" s="6">
        <v>869755</v>
      </c>
    </row>
    <row r="21" spans="1:16" ht="11.25" x14ac:dyDescent="0.2">
      <c r="A21" s="2" t="s">
        <v>8</v>
      </c>
      <c r="B21" s="6">
        <v>171388.68000000002</v>
      </c>
      <c r="C21" s="6">
        <v>180489.96000000002</v>
      </c>
      <c r="D21" s="6">
        <v>239689.82</v>
      </c>
      <c r="E21" s="6">
        <v>268144.72000000003</v>
      </c>
      <c r="F21" s="6">
        <v>270696.32000000001</v>
      </c>
      <c r="G21" s="6">
        <v>240896.64000000001</v>
      </c>
      <c r="H21" s="6">
        <v>229089.28</v>
      </c>
      <c r="I21" s="6">
        <v>238290.56</v>
      </c>
      <c r="J21" s="6">
        <v>307523.84000000003</v>
      </c>
      <c r="K21" s="6">
        <v>309769.60000000003</v>
      </c>
      <c r="L21" s="6">
        <v>345895.67999999999</v>
      </c>
      <c r="M21" s="6">
        <v>384960.64</v>
      </c>
      <c r="N21" s="6">
        <v>427200.64</v>
      </c>
      <c r="O21" s="6">
        <v>474561.28000000003</v>
      </c>
      <c r="P21" s="6">
        <f>P20*0.64</f>
        <v>556643.19999999995</v>
      </c>
    </row>
    <row r="22" spans="1:16" ht="11.25" x14ac:dyDescent="0.2">
      <c r="A22" s="2" t="s">
        <v>3</v>
      </c>
      <c r="B22" s="6">
        <v>28076</v>
      </c>
      <c r="C22" s="6">
        <v>32986</v>
      </c>
      <c r="D22" s="6">
        <v>65529</v>
      </c>
      <c r="E22" s="6">
        <v>60153</v>
      </c>
      <c r="F22" s="6">
        <v>57688</v>
      </c>
      <c r="G22" s="6">
        <v>59423</v>
      </c>
      <c r="H22" s="6">
        <v>55942</v>
      </c>
      <c r="I22" s="6">
        <v>45245</v>
      </c>
      <c r="J22" s="6">
        <v>80098</v>
      </c>
      <c r="K22" s="6">
        <v>69105.161040000006</v>
      </c>
      <c r="L22" s="6">
        <v>52734.340409999997</v>
      </c>
      <c r="M22" s="6">
        <v>66981.368789999993</v>
      </c>
      <c r="N22" s="6">
        <v>75022.337870000003</v>
      </c>
      <c r="O22" s="6">
        <v>79296.205189999993</v>
      </c>
      <c r="P22" s="6">
        <f>Data!$D$45</f>
        <v>88063.859420000008</v>
      </c>
    </row>
    <row r="23" spans="1:16" ht="11.25" x14ac:dyDescent="0.2">
      <c r="A23" s="2" t="s">
        <v>4</v>
      </c>
      <c r="B23" s="7">
        <v>0.16381478636745436</v>
      </c>
      <c r="C23" s="7">
        <v>0.18275808803991089</v>
      </c>
      <c r="D23" s="7">
        <v>0.27339083487150184</v>
      </c>
      <c r="E23" s="7">
        <v>0.22433035414607452</v>
      </c>
      <c r="F23" s="7">
        <v>0.21310965734591442</v>
      </c>
      <c r="G23" s="7">
        <v>0.24667425830430842</v>
      </c>
      <c r="H23" s="7">
        <v>0.24419300632487037</v>
      </c>
      <c r="I23" s="7">
        <v>0.18987323711019019</v>
      </c>
      <c r="J23" s="7">
        <v>0.2604611076656691</v>
      </c>
      <c r="K23" s="7">
        <v>0.22308567735504065</v>
      </c>
      <c r="L23" s="7">
        <v>0.15245735480130887</v>
      </c>
      <c r="M23" s="7">
        <v>0.17399536947465588</v>
      </c>
      <c r="N23" s="7">
        <v>0.17561382368247389</v>
      </c>
      <c r="O23" s="7">
        <v>0.16709371061625589</v>
      </c>
      <c r="P23" s="7">
        <f>IF(P22/P21&gt;1,1,P22/P21)</f>
        <v>0.15820521910624258</v>
      </c>
    </row>
    <row r="24" spans="1:16" ht="11.25" x14ac:dyDescent="0.2">
      <c r="A24" s="2" t="s">
        <v>5</v>
      </c>
      <c r="B24" s="6">
        <v>143312.68000000002</v>
      </c>
      <c r="C24" s="6">
        <v>147503.96000000002</v>
      </c>
      <c r="D24" s="6">
        <v>174160.82</v>
      </c>
      <c r="E24" s="6">
        <v>207991.72000000003</v>
      </c>
      <c r="F24" s="6">
        <v>213008.32</v>
      </c>
      <c r="G24" s="6">
        <v>181473.64</v>
      </c>
      <c r="H24" s="6">
        <v>173147.28</v>
      </c>
      <c r="I24" s="6">
        <v>193045.56</v>
      </c>
      <c r="J24" s="6">
        <v>227425.84000000003</v>
      </c>
      <c r="K24" s="6">
        <v>240664.43896000003</v>
      </c>
      <c r="L24" s="6">
        <v>293161.33958999999</v>
      </c>
      <c r="M24" s="6">
        <v>317979.27121000004</v>
      </c>
      <c r="N24" s="6">
        <v>352178.30213000003</v>
      </c>
      <c r="O24" s="6">
        <v>395265.07481000002</v>
      </c>
      <c r="P24" s="6">
        <f>IF(P21-P22&lt;0,0,P21-P22)</f>
        <v>468579.34057999996</v>
      </c>
    </row>
    <row r="25" spans="1:16" ht="11.25" x14ac:dyDescent="0.2">
      <c r="A25" s="2" t="s">
        <v>6</v>
      </c>
      <c r="B25" s="7">
        <v>0.83618521363254561</v>
      </c>
      <c r="C25" s="7">
        <v>0.81724191196008911</v>
      </c>
      <c r="D25" s="7">
        <v>0.72660916512849816</v>
      </c>
      <c r="E25" s="7">
        <v>0.7756696458539255</v>
      </c>
      <c r="F25" s="7">
        <v>0.78689034265408564</v>
      </c>
      <c r="G25" s="7">
        <v>0.75332574169569155</v>
      </c>
      <c r="H25" s="7">
        <v>0.7558069936751296</v>
      </c>
      <c r="I25" s="7">
        <v>0.81012676288980978</v>
      </c>
      <c r="J25" s="7">
        <v>0.7395388923343309</v>
      </c>
      <c r="K25" s="7">
        <v>0.77691432264495941</v>
      </c>
      <c r="L25" s="7">
        <v>0.84754264519869116</v>
      </c>
      <c r="M25" s="7">
        <v>0.82600463052534412</v>
      </c>
      <c r="N25" s="7">
        <v>0.8243861763175262</v>
      </c>
      <c r="O25" s="7">
        <v>0.83290628938374411</v>
      </c>
      <c r="P25" s="7">
        <f>P24/P21</f>
        <v>0.84179478089375748</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75</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283</v>
      </c>
      <c r="C5" s="6">
        <v>298</v>
      </c>
      <c r="D5" s="6">
        <v>300</v>
      </c>
      <c r="E5" s="6">
        <v>296</v>
      </c>
      <c r="F5" s="6">
        <v>300</v>
      </c>
      <c r="G5" s="6">
        <v>288</v>
      </c>
      <c r="H5" s="6">
        <v>285</v>
      </c>
      <c r="I5" s="6">
        <v>287</v>
      </c>
      <c r="J5" s="6">
        <v>291</v>
      </c>
      <c r="K5" s="6">
        <v>295</v>
      </c>
      <c r="L5" s="6">
        <v>290</v>
      </c>
      <c r="M5" s="6">
        <v>288</v>
      </c>
      <c r="N5" s="6">
        <v>286</v>
      </c>
      <c r="O5" s="6">
        <v>290</v>
      </c>
      <c r="P5" s="6">
        <v>304</v>
      </c>
    </row>
    <row r="6" spans="1:16" ht="11.25" x14ac:dyDescent="0.2">
      <c r="A6" s="2" t="s">
        <v>3</v>
      </c>
      <c r="B6" s="6">
        <v>20</v>
      </c>
      <c r="C6" s="6">
        <v>18</v>
      </c>
      <c r="D6" s="6">
        <v>21</v>
      </c>
      <c r="E6" s="6">
        <v>19</v>
      </c>
      <c r="F6" s="6">
        <v>14</v>
      </c>
      <c r="G6" s="6">
        <v>16</v>
      </c>
      <c r="H6" s="6">
        <v>18</v>
      </c>
      <c r="I6" s="6">
        <v>18</v>
      </c>
      <c r="J6" s="6">
        <v>17</v>
      </c>
      <c r="K6" s="6">
        <v>20</v>
      </c>
      <c r="L6" s="6">
        <v>15</v>
      </c>
      <c r="M6" s="6">
        <v>18</v>
      </c>
      <c r="N6" s="6">
        <v>17</v>
      </c>
      <c r="O6" s="6">
        <v>18</v>
      </c>
      <c r="P6" s="6">
        <f>Data!$B$46</f>
        <v>17</v>
      </c>
    </row>
    <row r="7" spans="1:16" ht="11.25" x14ac:dyDescent="0.2">
      <c r="A7" s="2" t="s">
        <v>4</v>
      </c>
      <c r="B7" s="7">
        <v>7.0671378091872794E-2</v>
      </c>
      <c r="C7" s="7">
        <v>6.0402684563758392E-2</v>
      </c>
      <c r="D7" s="7">
        <v>7.0000000000000007E-2</v>
      </c>
      <c r="E7" s="7">
        <v>6.4189189189189186E-2</v>
      </c>
      <c r="F7" s="7">
        <v>4.6666666666666669E-2</v>
      </c>
      <c r="G7" s="7">
        <v>5.5555555555555552E-2</v>
      </c>
      <c r="H7" s="7">
        <v>6.3157894736842107E-2</v>
      </c>
      <c r="I7" s="7">
        <v>6.2717770034843204E-2</v>
      </c>
      <c r="J7" s="7">
        <v>5.8419243986254296E-2</v>
      </c>
      <c r="K7" s="7">
        <v>6.7796610169491525E-2</v>
      </c>
      <c r="L7" s="7">
        <v>5.1724137931034482E-2</v>
      </c>
      <c r="M7" s="7">
        <v>6.25E-2</v>
      </c>
      <c r="N7" s="7">
        <v>5.944055944055944E-2</v>
      </c>
      <c r="O7" s="7">
        <v>6.2068965517241378E-2</v>
      </c>
      <c r="P7" s="7">
        <f>IF(P6/P5&gt;1,1,P6/P5)</f>
        <v>5.5921052631578948E-2</v>
      </c>
    </row>
    <row r="8" spans="1:16" ht="11.25" x14ac:dyDescent="0.2">
      <c r="A8" s="2" t="s">
        <v>5</v>
      </c>
      <c r="B8" s="6">
        <v>263</v>
      </c>
      <c r="C8" s="6">
        <v>280</v>
      </c>
      <c r="D8" s="6">
        <v>279</v>
      </c>
      <c r="E8" s="6">
        <v>277</v>
      </c>
      <c r="F8" s="6">
        <v>286</v>
      </c>
      <c r="G8" s="6">
        <v>272</v>
      </c>
      <c r="H8" s="6">
        <v>267</v>
      </c>
      <c r="I8" s="6">
        <v>269</v>
      </c>
      <c r="J8" s="6">
        <v>274</v>
      </c>
      <c r="K8" s="6">
        <v>275</v>
      </c>
      <c r="L8" s="6">
        <v>275</v>
      </c>
      <c r="M8" s="6">
        <v>270</v>
      </c>
      <c r="N8" s="6">
        <v>269</v>
      </c>
      <c r="O8" s="6">
        <v>272</v>
      </c>
      <c r="P8" s="6">
        <f>IF(P5-P6&lt;0,0,P5-P6)</f>
        <v>287</v>
      </c>
    </row>
    <row r="9" spans="1:16" ht="11.25" x14ac:dyDescent="0.2">
      <c r="A9" s="2" t="s">
        <v>6</v>
      </c>
      <c r="B9" s="7">
        <v>0.92932862190812726</v>
      </c>
      <c r="C9" s="7">
        <v>0.93959731543624159</v>
      </c>
      <c r="D9" s="7">
        <v>0.93</v>
      </c>
      <c r="E9" s="7">
        <v>0.93581081081081086</v>
      </c>
      <c r="F9" s="7">
        <v>0.95333333333333337</v>
      </c>
      <c r="G9" s="7">
        <v>0.94444444444444442</v>
      </c>
      <c r="H9" s="7">
        <v>0.93684210526315792</v>
      </c>
      <c r="I9" s="7">
        <v>0.93728222996515675</v>
      </c>
      <c r="J9" s="7">
        <v>0.94158075601374569</v>
      </c>
      <c r="K9" s="7">
        <v>0.93220338983050843</v>
      </c>
      <c r="L9" s="7">
        <v>0.94827586206896552</v>
      </c>
      <c r="M9" s="7">
        <v>0.9375</v>
      </c>
      <c r="N9" s="7">
        <v>0.94055944055944052</v>
      </c>
      <c r="O9" s="7">
        <v>0.93793103448275861</v>
      </c>
      <c r="P9" s="7">
        <f>P8/P5</f>
        <v>0.94407894736842102</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1743</v>
      </c>
      <c r="C12" s="6">
        <v>1724</v>
      </c>
      <c r="D12" s="6">
        <v>1775</v>
      </c>
      <c r="E12" s="6">
        <v>1701</v>
      </c>
      <c r="F12" s="6">
        <v>1564</v>
      </c>
      <c r="G12" s="6">
        <v>1385</v>
      </c>
      <c r="H12" s="6">
        <v>1411</v>
      </c>
      <c r="I12" s="6">
        <v>1419</v>
      </c>
      <c r="J12" s="6">
        <v>1490</v>
      </c>
      <c r="K12" s="6">
        <v>1470</v>
      </c>
      <c r="L12" s="6">
        <v>1623</v>
      </c>
      <c r="M12" s="6">
        <v>1688</v>
      </c>
      <c r="N12" s="6">
        <v>1703</v>
      </c>
      <c r="O12" s="6">
        <v>1737</v>
      </c>
      <c r="P12" s="6">
        <v>1698</v>
      </c>
    </row>
    <row r="13" spans="1:16" ht="11.25" x14ac:dyDescent="0.2">
      <c r="A13" s="2" t="s">
        <v>8</v>
      </c>
      <c r="B13" s="6">
        <v>1254.96</v>
      </c>
      <c r="C13" s="6">
        <v>1241.28</v>
      </c>
      <c r="D13" s="6">
        <v>1278</v>
      </c>
      <c r="E13" s="6">
        <v>1224.72</v>
      </c>
      <c r="F13" s="6">
        <v>1094.8</v>
      </c>
      <c r="G13" s="6">
        <v>969.49999999999989</v>
      </c>
      <c r="H13" s="6">
        <v>987.69999999999993</v>
      </c>
      <c r="I13" s="6">
        <v>993.3</v>
      </c>
      <c r="J13" s="6">
        <v>1043</v>
      </c>
      <c r="K13" s="6">
        <v>1029</v>
      </c>
      <c r="L13" s="6">
        <v>1136.0999999999999</v>
      </c>
      <c r="M13" s="6">
        <v>1181.5999999999999</v>
      </c>
      <c r="N13" s="6">
        <v>1192.0999999999999</v>
      </c>
      <c r="O13" s="6">
        <v>1215.8999999999999</v>
      </c>
      <c r="P13" s="6">
        <f>P12*0.7</f>
        <v>1188.5999999999999</v>
      </c>
    </row>
    <row r="14" spans="1:16" ht="11.25" x14ac:dyDescent="0.2">
      <c r="A14" s="2" t="s">
        <v>3</v>
      </c>
      <c r="B14" s="6">
        <v>134</v>
      </c>
      <c r="C14" s="6">
        <v>108</v>
      </c>
      <c r="D14" s="6">
        <v>135</v>
      </c>
      <c r="E14" s="6">
        <v>118</v>
      </c>
      <c r="F14" s="6">
        <v>83</v>
      </c>
      <c r="G14" s="6">
        <v>36</v>
      </c>
      <c r="H14" s="6">
        <v>71</v>
      </c>
      <c r="I14" s="6">
        <v>66</v>
      </c>
      <c r="J14" s="6">
        <v>76</v>
      </c>
      <c r="K14" s="6">
        <v>80.583333333333329</v>
      </c>
      <c r="L14" s="6">
        <v>119.58333333333333</v>
      </c>
      <c r="M14" s="6">
        <v>142.75</v>
      </c>
      <c r="N14" s="6">
        <v>156.91666666666666</v>
      </c>
      <c r="O14" s="6">
        <v>137.58333333333334</v>
      </c>
      <c r="P14" s="6">
        <f>Data!$C$46</f>
        <v>118.66666666666667</v>
      </c>
    </row>
    <row r="15" spans="1:16" ht="11.25" x14ac:dyDescent="0.2">
      <c r="A15" s="2" t="s">
        <v>4</v>
      </c>
      <c r="B15" s="7">
        <v>0.1067763115955887</v>
      </c>
      <c r="C15" s="7">
        <v>8.7006960556844551E-2</v>
      </c>
      <c r="D15" s="7">
        <v>0.10563380281690141</v>
      </c>
      <c r="E15" s="7">
        <v>9.6348553138676588E-2</v>
      </c>
      <c r="F15" s="7">
        <v>7.5812933869199864E-2</v>
      </c>
      <c r="G15" s="7">
        <v>3.7132542547705004E-2</v>
      </c>
      <c r="H15" s="7">
        <v>7.1884175356889748E-2</v>
      </c>
      <c r="I15" s="7">
        <v>6.6445182724252497E-2</v>
      </c>
      <c r="J15" s="7">
        <v>7.2866730584851394E-2</v>
      </c>
      <c r="K15" s="7">
        <v>7.8312277291869126E-2</v>
      </c>
      <c r="L15" s="7">
        <v>0.10525775313205997</v>
      </c>
      <c r="M15" s="7">
        <v>0.12081076506431958</v>
      </c>
      <c r="N15" s="7">
        <v>0.13163045605793697</v>
      </c>
      <c r="O15" s="7">
        <v>0.11315349398250955</v>
      </c>
      <c r="P15" s="7">
        <f>IF(P14/P13&gt;1,1,P14/P13)</f>
        <v>9.9837343653598087E-2</v>
      </c>
    </row>
    <row r="16" spans="1:16" ht="11.25" x14ac:dyDescent="0.2">
      <c r="A16" s="2" t="s">
        <v>5</v>
      </c>
      <c r="B16" s="6">
        <v>1120.96</v>
      </c>
      <c r="C16" s="6">
        <v>1133.28</v>
      </c>
      <c r="D16" s="6">
        <v>1143</v>
      </c>
      <c r="E16" s="6">
        <v>1106.72</v>
      </c>
      <c r="F16" s="6">
        <v>1011.8</v>
      </c>
      <c r="G16" s="6">
        <v>933.49999999999989</v>
      </c>
      <c r="H16" s="6">
        <v>916.69999999999993</v>
      </c>
      <c r="I16" s="6">
        <v>927.3</v>
      </c>
      <c r="J16" s="6">
        <v>967</v>
      </c>
      <c r="K16" s="6">
        <v>948.41666666666663</v>
      </c>
      <c r="L16" s="6">
        <v>1016.5166666666665</v>
      </c>
      <c r="M16" s="6">
        <v>1038.8499999999999</v>
      </c>
      <c r="N16" s="6">
        <v>1035.1833333333332</v>
      </c>
      <c r="O16" s="6">
        <v>1078.3166666666666</v>
      </c>
      <c r="P16" s="6">
        <f>IF(P13-P14&lt;0,0,P13-P14)</f>
        <v>1069.9333333333332</v>
      </c>
    </row>
    <row r="17" spans="1:16" ht="11.25" x14ac:dyDescent="0.2">
      <c r="A17" s="2" t="s">
        <v>6</v>
      </c>
      <c r="B17" s="7">
        <v>0.89322368840441135</v>
      </c>
      <c r="C17" s="7">
        <v>0.91299303944315546</v>
      </c>
      <c r="D17" s="7">
        <v>0.89436619718309862</v>
      </c>
      <c r="E17" s="7">
        <v>0.90365144686132337</v>
      </c>
      <c r="F17" s="7">
        <v>0.92418706613080015</v>
      </c>
      <c r="G17" s="7">
        <v>0.96286745745229496</v>
      </c>
      <c r="H17" s="7">
        <v>0.92811582464311027</v>
      </c>
      <c r="I17" s="7">
        <v>0.93355481727574752</v>
      </c>
      <c r="J17" s="7">
        <v>0.92713326941514862</v>
      </c>
      <c r="K17" s="7">
        <v>0.92168772270813082</v>
      </c>
      <c r="L17" s="7">
        <v>0.89474224686794002</v>
      </c>
      <c r="M17" s="7">
        <v>0.87918923493568046</v>
      </c>
      <c r="N17" s="7">
        <v>0.868369543942063</v>
      </c>
      <c r="O17" s="7">
        <v>0.88684650601749049</v>
      </c>
      <c r="P17" s="7">
        <f>P16/P13</f>
        <v>0.90016265634640191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60530</v>
      </c>
      <c r="C20" s="6">
        <v>62814</v>
      </c>
      <c r="D20" s="6">
        <v>69017</v>
      </c>
      <c r="E20" s="6">
        <v>67113</v>
      </c>
      <c r="F20" s="6">
        <v>64534</v>
      </c>
      <c r="G20" s="6">
        <v>58613</v>
      </c>
      <c r="H20" s="6">
        <v>59152</v>
      </c>
      <c r="I20" s="6">
        <v>60412</v>
      </c>
      <c r="J20" s="6">
        <v>65459</v>
      </c>
      <c r="K20" s="6">
        <v>65179</v>
      </c>
      <c r="L20" s="6">
        <v>73793</v>
      </c>
      <c r="M20" s="6">
        <v>79343</v>
      </c>
      <c r="N20" s="6">
        <v>82527</v>
      </c>
      <c r="O20" s="6">
        <v>86000</v>
      </c>
      <c r="P20" s="6">
        <v>86065</v>
      </c>
    </row>
    <row r="21" spans="1:16" ht="11.25" x14ac:dyDescent="0.2">
      <c r="A21" s="2" t="s">
        <v>8</v>
      </c>
      <c r="B21" s="6">
        <v>40555.100000000006</v>
      </c>
      <c r="C21" s="6">
        <v>42085.380000000005</v>
      </c>
      <c r="D21" s="6">
        <v>46241.39</v>
      </c>
      <c r="E21" s="6">
        <v>44965.71</v>
      </c>
      <c r="F21" s="6">
        <v>41301.760000000002</v>
      </c>
      <c r="G21" s="6">
        <v>37512.32</v>
      </c>
      <c r="H21" s="6">
        <v>37857.279999999999</v>
      </c>
      <c r="I21" s="6">
        <v>38663.68</v>
      </c>
      <c r="J21" s="6">
        <v>41893.760000000002</v>
      </c>
      <c r="K21" s="6">
        <v>41714.559999999998</v>
      </c>
      <c r="L21" s="6">
        <v>47227.520000000004</v>
      </c>
      <c r="M21" s="6">
        <v>50779.520000000004</v>
      </c>
      <c r="N21" s="6">
        <v>52817.279999999999</v>
      </c>
      <c r="O21" s="6">
        <v>55040</v>
      </c>
      <c r="P21" s="6">
        <f>P20*0.64</f>
        <v>55081.599999999999</v>
      </c>
    </row>
    <row r="22" spans="1:16" ht="11.25" x14ac:dyDescent="0.2">
      <c r="A22" s="2" t="s">
        <v>3</v>
      </c>
      <c r="B22" s="6">
        <v>4588</v>
      </c>
      <c r="C22" s="6">
        <v>3601</v>
      </c>
      <c r="D22" s="6">
        <v>4422</v>
      </c>
      <c r="E22" s="6">
        <v>4772</v>
      </c>
      <c r="F22" s="6">
        <v>3126</v>
      </c>
      <c r="G22" s="6">
        <v>1433</v>
      </c>
      <c r="H22" s="6">
        <v>3935</v>
      </c>
      <c r="I22" s="6">
        <v>2918</v>
      </c>
      <c r="J22" s="6">
        <v>3068</v>
      </c>
      <c r="K22" s="6">
        <v>4414.6322</v>
      </c>
      <c r="L22" s="6">
        <v>4953.6406799999995</v>
      </c>
      <c r="M22" s="6">
        <v>5909.9470000000001</v>
      </c>
      <c r="N22" s="6">
        <v>6569.9924099999998</v>
      </c>
      <c r="O22" s="6">
        <v>6448.7655400000003</v>
      </c>
      <c r="P22" s="6">
        <f>Data!$D$46</f>
        <v>5746.3529699999999</v>
      </c>
    </row>
    <row r="23" spans="1:16" ht="11.25" x14ac:dyDescent="0.2">
      <c r="A23" s="2" t="s">
        <v>4</v>
      </c>
      <c r="B23" s="7">
        <v>0.11313003789905583</v>
      </c>
      <c r="C23" s="7">
        <v>8.5564155533346731E-2</v>
      </c>
      <c r="D23" s="7">
        <v>9.5628613240216181E-2</v>
      </c>
      <c r="E23" s="7">
        <v>0.10612531193213673</v>
      </c>
      <c r="F23" s="7">
        <v>7.5686847243313593E-2</v>
      </c>
      <c r="G23" s="7">
        <v>3.820078310272465E-2</v>
      </c>
      <c r="H23" s="7">
        <v>0.10394301967811739</v>
      </c>
      <c r="I23" s="7">
        <v>7.5471346752300869E-2</v>
      </c>
      <c r="J23" s="7">
        <v>7.3232863319024122E-2</v>
      </c>
      <c r="K23" s="7">
        <v>0.10582952810721245</v>
      </c>
      <c r="L23" s="7">
        <v>0.10488885886872737</v>
      </c>
      <c r="M23" s="7">
        <v>0.11638445971919387</v>
      </c>
      <c r="N23" s="7">
        <v>0.12439096466156531</v>
      </c>
      <c r="O23" s="7">
        <v>0.11716507158430234</v>
      </c>
      <c r="P23" s="7">
        <f>IF(P22/P21&gt;1,1,P22/P21)</f>
        <v>0.10432436548684135</v>
      </c>
    </row>
    <row r="24" spans="1:16" ht="11.25" x14ac:dyDescent="0.2">
      <c r="A24" s="2" t="s">
        <v>5</v>
      </c>
      <c r="B24" s="6">
        <v>35967.100000000006</v>
      </c>
      <c r="C24" s="6">
        <v>38484.380000000005</v>
      </c>
      <c r="D24" s="6">
        <v>41819.39</v>
      </c>
      <c r="E24" s="6">
        <v>40193.71</v>
      </c>
      <c r="F24" s="6">
        <v>38175.760000000002</v>
      </c>
      <c r="G24" s="6">
        <v>36079.32</v>
      </c>
      <c r="H24" s="6">
        <v>33922.28</v>
      </c>
      <c r="I24" s="6">
        <v>35745.68</v>
      </c>
      <c r="J24" s="6">
        <v>38825.760000000002</v>
      </c>
      <c r="K24" s="6">
        <v>37299.927799999998</v>
      </c>
      <c r="L24" s="6">
        <v>42273.879320000007</v>
      </c>
      <c r="M24" s="6">
        <v>44869.573000000004</v>
      </c>
      <c r="N24" s="6">
        <v>46247.28759</v>
      </c>
      <c r="O24" s="6">
        <v>48591.23446</v>
      </c>
      <c r="P24" s="6">
        <f>IF(P21-P22&lt;0,0,P21-P22)</f>
        <v>49335.247029999999</v>
      </c>
    </row>
    <row r="25" spans="1:16" ht="11.25" x14ac:dyDescent="0.2">
      <c r="A25" s="2" t="s">
        <v>6</v>
      </c>
      <c r="B25" s="7">
        <v>0.88686996210094415</v>
      </c>
      <c r="C25" s="7">
        <v>0.91443584446665327</v>
      </c>
      <c r="D25" s="7">
        <v>0.90437138675978379</v>
      </c>
      <c r="E25" s="7">
        <v>0.8938746880678633</v>
      </c>
      <c r="F25" s="7">
        <v>0.92431315275668635</v>
      </c>
      <c r="G25" s="7">
        <v>0.96179921689727532</v>
      </c>
      <c r="H25" s="7">
        <v>0.89605698032188263</v>
      </c>
      <c r="I25" s="7">
        <v>0.92452865324769917</v>
      </c>
      <c r="J25" s="7">
        <v>0.92676713668097588</v>
      </c>
      <c r="K25" s="7">
        <v>0.89417047189278753</v>
      </c>
      <c r="L25" s="7">
        <v>0.89511114113127266</v>
      </c>
      <c r="M25" s="7">
        <v>0.88361554028080613</v>
      </c>
      <c r="N25" s="7">
        <v>0.8756090353384347</v>
      </c>
      <c r="O25" s="7">
        <v>0.88283492841569766</v>
      </c>
      <c r="P25" s="7">
        <f>P24/P21</f>
        <v>0.89567563451315868</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76</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2306</v>
      </c>
      <c r="C5" s="6">
        <v>2364</v>
      </c>
      <c r="D5" s="6">
        <v>2378</v>
      </c>
      <c r="E5" s="6">
        <v>2434</v>
      </c>
      <c r="F5" s="6">
        <v>2449</v>
      </c>
      <c r="G5" s="6">
        <v>2336</v>
      </c>
      <c r="H5" s="6">
        <v>2183</v>
      </c>
      <c r="I5" s="6">
        <v>2067</v>
      </c>
      <c r="J5" s="6">
        <v>2041</v>
      </c>
      <c r="K5" s="6">
        <v>2015</v>
      </c>
      <c r="L5" s="6">
        <v>1944</v>
      </c>
      <c r="M5" s="6">
        <v>1965</v>
      </c>
      <c r="N5" s="6">
        <v>1978</v>
      </c>
      <c r="O5" s="6">
        <v>1966</v>
      </c>
      <c r="P5" s="6">
        <v>1991</v>
      </c>
    </row>
    <row r="6" spans="1:16" ht="11.25" x14ac:dyDescent="0.2">
      <c r="A6" s="2" t="s">
        <v>3</v>
      </c>
      <c r="B6" s="6">
        <v>229</v>
      </c>
      <c r="C6" s="6">
        <v>209</v>
      </c>
      <c r="D6" s="6">
        <v>211</v>
      </c>
      <c r="E6" s="6">
        <v>178</v>
      </c>
      <c r="F6" s="6">
        <v>201</v>
      </c>
      <c r="G6" s="6">
        <v>197</v>
      </c>
      <c r="H6" s="6">
        <v>189</v>
      </c>
      <c r="I6" s="6">
        <v>199</v>
      </c>
      <c r="J6" s="6">
        <v>213</v>
      </c>
      <c r="K6" s="6">
        <v>181</v>
      </c>
      <c r="L6" s="6">
        <v>75</v>
      </c>
      <c r="M6" s="6">
        <v>87</v>
      </c>
      <c r="N6" s="6">
        <v>85</v>
      </c>
      <c r="O6" s="6">
        <v>85</v>
      </c>
      <c r="P6" s="6">
        <f>Data!$B$47</f>
        <v>78</v>
      </c>
    </row>
    <row r="7" spans="1:16" ht="11.25" x14ac:dyDescent="0.2">
      <c r="A7" s="2" t="s">
        <v>4</v>
      </c>
      <c r="B7" s="7">
        <v>9.9306157849089333E-2</v>
      </c>
      <c r="C7" s="7">
        <v>8.8409475465313025E-2</v>
      </c>
      <c r="D7" s="7">
        <v>8.8730025231286799E-2</v>
      </c>
      <c r="E7" s="7">
        <v>7.3130649137222684E-2</v>
      </c>
      <c r="F7" s="7">
        <v>8.2074316047366272E-2</v>
      </c>
      <c r="G7" s="7">
        <v>8.4332191780821922E-2</v>
      </c>
      <c r="H7" s="7">
        <v>8.6578103527256076E-2</v>
      </c>
      <c r="I7" s="7">
        <v>9.6274794388001933E-2</v>
      </c>
      <c r="J7" s="7">
        <v>0.10436060754532092</v>
      </c>
      <c r="K7" s="7">
        <v>8.9826302729528532E-2</v>
      </c>
      <c r="L7" s="7">
        <v>3.8580246913580245E-2</v>
      </c>
      <c r="M7" s="7">
        <v>4.4274809160305344E-2</v>
      </c>
      <c r="N7" s="7">
        <v>4.29726996966633E-2</v>
      </c>
      <c r="O7" s="7">
        <v>4.3234994913530007E-2</v>
      </c>
      <c r="P7" s="7">
        <f>IF(P6/P5&gt;1,1,P6/P5)</f>
        <v>3.9176293319939728E-2</v>
      </c>
    </row>
    <row r="8" spans="1:16" ht="11.25" x14ac:dyDescent="0.2">
      <c r="A8" s="2" t="s">
        <v>5</v>
      </c>
      <c r="B8" s="6">
        <v>2077</v>
      </c>
      <c r="C8" s="6">
        <v>2155</v>
      </c>
      <c r="D8" s="6">
        <v>2167</v>
      </c>
      <c r="E8" s="6">
        <v>2256</v>
      </c>
      <c r="F8" s="6">
        <v>2248</v>
      </c>
      <c r="G8" s="6">
        <v>2139</v>
      </c>
      <c r="H8" s="6">
        <v>1994</v>
      </c>
      <c r="I8" s="6">
        <v>1868</v>
      </c>
      <c r="J8" s="6">
        <v>1828</v>
      </c>
      <c r="K8" s="6">
        <v>1834</v>
      </c>
      <c r="L8" s="6">
        <v>1869</v>
      </c>
      <c r="M8" s="6">
        <v>1878</v>
      </c>
      <c r="N8" s="6">
        <v>1893</v>
      </c>
      <c r="O8" s="6">
        <v>1881</v>
      </c>
      <c r="P8" s="6">
        <f>IF(P5-P6&lt;0,0,P5-P6)</f>
        <v>1913</v>
      </c>
    </row>
    <row r="9" spans="1:16" ht="11.25" x14ac:dyDescent="0.2">
      <c r="A9" s="2" t="s">
        <v>6</v>
      </c>
      <c r="B9" s="7">
        <v>0.90069384215091064</v>
      </c>
      <c r="C9" s="7">
        <v>0.91159052453468692</v>
      </c>
      <c r="D9" s="7">
        <v>0.91126997476871319</v>
      </c>
      <c r="E9" s="7">
        <v>0.92686935086277733</v>
      </c>
      <c r="F9" s="7">
        <v>0.91792568395263374</v>
      </c>
      <c r="G9" s="7">
        <v>0.91566780821917804</v>
      </c>
      <c r="H9" s="7">
        <v>0.91342189647274397</v>
      </c>
      <c r="I9" s="7">
        <v>0.90372520561199809</v>
      </c>
      <c r="J9" s="7">
        <v>0.89563939245467905</v>
      </c>
      <c r="K9" s="7">
        <v>0.91017369727047148</v>
      </c>
      <c r="L9" s="7">
        <v>0.9614197530864198</v>
      </c>
      <c r="M9" s="7">
        <v>0.95572519083969465</v>
      </c>
      <c r="N9" s="7">
        <v>0.95702730030333671</v>
      </c>
      <c r="O9" s="7">
        <v>0.95676500508647</v>
      </c>
      <c r="P9" s="7">
        <f>P8/P5</f>
        <v>0.96082370668006023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26947</v>
      </c>
      <c r="C12" s="6">
        <v>28312</v>
      </c>
      <c r="D12" s="6">
        <v>28379</v>
      </c>
      <c r="E12" s="6">
        <v>28630</v>
      </c>
      <c r="F12" s="6">
        <v>27677</v>
      </c>
      <c r="G12" s="6">
        <v>24828</v>
      </c>
      <c r="H12" s="6">
        <v>23787</v>
      </c>
      <c r="I12" s="6">
        <v>22996</v>
      </c>
      <c r="J12" s="6">
        <v>22604</v>
      </c>
      <c r="K12" s="6">
        <v>22822</v>
      </c>
      <c r="L12" s="6">
        <v>22349</v>
      </c>
      <c r="M12" s="6">
        <v>23232</v>
      </c>
      <c r="N12" s="6">
        <v>23723</v>
      </c>
      <c r="O12" s="6">
        <v>24931</v>
      </c>
      <c r="P12" s="6">
        <v>25501</v>
      </c>
    </row>
    <row r="13" spans="1:16" ht="11.25" x14ac:dyDescent="0.2">
      <c r="A13" s="2" t="s">
        <v>8</v>
      </c>
      <c r="B13" s="6">
        <v>19401.84</v>
      </c>
      <c r="C13" s="6">
        <v>20384.64</v>
      </c>
      <c r="D13" s="6">
        <v>20432.88</v>
      </c>
      <c r="E13" s="6">
        <v>20613.599999999999</v>
      </c>
      <c r="F13" s="6">
        <v>19373.899999999998</v>
      </c>
      <c r="G13" s="6">
        <v>17379.599999999999</v>
      </c>
      <c r="H13" s="6">
        <v>16650.899999999998</v>
      </c>
      <c r="I13" s="6">
        <v>16097.199999999999</v>
      </c>
      <c r="J13" s="6">
        <v>15822.8</v>
      </c>
      <c r="K13" s="6">
        <v>15975.4</v>
      </c>
      <c r="L13" s="6">
        <v>15644.3</v>
      </c>
      <c r="M13" s="6">
        <v>16262.4</v>
      </c>
      <c r="N13" s="6">
        <v>16606.099999999999</v>
      </c>
      <c r="O13" s="6">
        <v>17451.699999999997</v>
      </c>
      <c r="P13" s="6">
        <f>P12*0.7</f>
        <v>17850.699999999997</v>
      </c>
    </row>
    <row r="14" spans="1:16" ht="11.25" x14ac:dyDescent="0.2">
      <c r="A14" s="2" t="s">
        <v>3</v>
      </c>
      <c r="B14" s="6">
        <v>5553</v>
      </c>
      <c r="C14" s="6">
        <v>5639</v>
      </c>
      <c r="D14" s="6">
        <v>5744</v>
      </c>
      <c r="E14" s="6">
        <v>6053</v>
      </c>
      <c r="F14" s="6">
        <v>5671</v>
      </c>
      <c r="G14" s="6">
        <v>4809</v>
      </c>
      <c r="H14" s="6">
        <v>4395</v>
      </c>
      <c r="I14" s="6">
        <v>4444</v>
      </c>
      <c r="J14" s="6">
        <v>4665</v>
      </c>
      <c r="K14" s="6">
        <v>4738.333333333333</v>
      </c>
      <c r="L14" s="6">
        <v>988.08333333333337</v>
      </c>
      <c r="M14" s="6">
        <v>1429.4999999999998</v>
      </c>
      <c r="N14" s="6">
        <v>1022.1666666666667</v>
      </c>
      <c r="O14" s="6">
        <v>1032.4166666666667</v>
      </c>
      <c r="P14" s="6">
        <f>Data!$C$47</f>
        <v>1201.1666666666665</v>
      </c>
    </row>
    <row r="15" spans="1:16" ht="11.25" x14ac:dyDescent="0.2">
      <c r="A15" s="2" t="s">
        <v>4</v>
      </c>
      <c r="B15" s="7">
        <v>0.28620996771440232</v>
      </c>
      <c r="C15" s="7">
        <v>0.27662985463564727</v>
      </c>
      <c r="D15" s="7">
        <v>0.28111553535282346</v>
      </c>
      <c r="E15" s="7">
        <v>0.29364109131835298</v>
      </c>
      <c r="F15" s="7">
        <v>0.29271339276036318</v>
      </c>
      <c r="G15" s="7">
        <v>0.27670372160463996</v>
      </c>
      <c r="H15" s="7">
        <v>0.26394969641280652</v>
      </c>
      <c r="I15" s="7">
        <v>0.27607285739134757</v>
      </c>
      <c r="J15" s="7">
        <v>0.29482771696539173</v>
      </c>
      <c r="K15" s="7">
        <v>0.29660185869107086</v>
      </c>
      <c r="L15" s="7">
        <v>6.3159318942575468E-2</v>
      </c>
      <c r="M15" s="7">
        <v>8.7902154663518292E-2</v>
      </c>
      <c r="N15" s="7">
        <v>6.1553686095270219E-2</v>
      </c>
      <c r="O15" s="7">
        <v>5.9158515598289385E-2</v>
      </c>
      <c r="P15" s="7">
        <f>IF(P14/P13&gt;1,1,P14/P13)</f>
        <v>6.7289611425135523E-2</v>
      </c>
    </row>
    <row r="16" spans="1:16" ht="11.25" x14ac:dyDescent="0.2">
      <c r="A16" s="2" t="s">
        <v>5</v>
      </c>
      <c r="B16" s="6">
        <v>13848.84</v>
      </c>
      <c r="C16" s="6">
        <v>14745.64</v>
      </c>
      <c r="D16" s="6">
        <v>14688.880000000001</v>
      </c>
      <c r="E16" s="6">
        <v>14560.599999999999</v>
      </c>
      <c r="F16" s="6">
        <v>13702.899999999998</v>
      </c>
      <c r="G16" s="6">
        <v>12570.599999999999</v>
      </c>
      <c r="H16" s="6">
        <v>12255.899999999998</v>
      </c>
      <c r="I16" s="6">
        <v>11653.199999999999</v>
      </c>
      <c r="J16" s="6">
        <v>11157.8</v>
      </c>
      <c r="K16" s="6">
        <v>11237.066666666666</v>
      </c>
      <c r="L16" s="6">
        <v>14656.216666666665</v>
      </c>
      <c r="M16" s="6">
        <v>14832.9</v>
      </c>
      <c r="N16" s="6">
        <v>15583.933333333332</v>
      </c>
      <c r="O16" s="6">
        <v>16419.283333333329</v>
      </c>
      <c r="P16" s="6">
        <f>IF(P13-P14&lt;0,0,P13-P14)</f>
        <v>16649.533333333329</v>
      </c>
    </row>
    <row r="17" spans="1:16" ht="11.25" x14ac:dyDescent="0.2">
      <c r="A17" s="2" t="s">
        <v>6</v>
      </c>
      <c r="B17" s="7">
        <v>0.71379003228559768</v>
      </c>
      <c r="C17" s="7">
        <v>0.72337014536435273</v>
      </c>
      <c r="D17" s="7">
        <v>0.71888446464717648</v>
      </c>
      <c r="E17" s="7">
        <v>0.70635890868164708</v>
      </c>
      <c r="F17" s="7">
        <v>0.70728660723963677</v>
      </c>
      <c r="G17" s="7">
        <v>0.72329627839536004</v>
      </c>
      <c r="H17" s="7">
        <v>0.73605030358719348</v>
      </c>
      <c r="I17" s="7">
        <v>0.72392714260865243</v>
      </c>
      <c r="J17" s="7">
        <v>0.70517228303460833</v>
      </c>
      <c r="K17" s="7">
        <v>0.70339814130892908</v>
      </c>
      <c r="L17" s="7">
        <v>0.93684068105742446</v>
      </c>
      <c r="M17" s="7">
        <v>0.91209784533648175</v>
      </c>
      <c r="N17" s="7">
        <v>0.93844631390472977</v>
      </c>
      <c r="O17" s="7">
        <v>0.94084148440171056</v>
      </c>
      <c r="P17" s="7">
        <f>P16/P13</f>
        <v>0.93271038857486444</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1099473</v>
      </c>
      <c r="C20" s="6">
        <v>1176143</v>
      </c>
      <c r="D20" s="6">
        <v>1246134</v>
      </c>
      <c r="E20" s="6">
        <v>1315275</v>
      </c>
      <c r="F20" s="6">
        <v>1346275</v>
      </c>
      <c r="G20" s="6">
        <v>1263474</v>
      </c>
      <c r="H20" s="6">
        <v>1259315</v>
      </c>
      <c r="I20" s="6">
        <v>1230251</v>
      </c>
      <c r="J20" s="6">
        <v>1202351</v>
      </c>
      <c r="K20" s="6">
        <v>1227132</v>
      </c>
      <c r="L20" s="6">
        <v>1211907</v>
      </c>
      <c r="M20" s="6">
        <v>1308902</v>
      </c>
      <c r="N20" s="6">
        <v>1380206</v>
      </c>
      <c r="O20" s="6">
        <v>1515967</v>
      </c>
      <c r="P20" s="6">
        <v>1578939</v>
      </c>
    </row>
    <row r="21" spans="1:16" ht="11.25" x14ac:dyDescent="0.2">
      <c r="A21" s="2" t="s">
        <v>8</v>
      </c>
      <c r="B21" s="6">
        <v>736646.91</v>
      </c>
      <c r="C21" s="6">
        <v>788015.81</v>
      </c>
      <c r="D21" s="6">
        <v>834909.78</v>
      </c>
      <c r="E21" s="6">
        <v>881234.25</v>
      </c>
      <c r="F21" s="6">
        <v>861616</v>
      </c>
      <c r="G21" s="6">
        <v>808623.36</v>
      </c>
      <c r="H21" s="6">
        <v>805961.6</v>
      </c>
      <c r="I21" s="6">
        <v>787360.64</v>
      </c>
      <c r="J21" s="6">
        <v>769504.64</v>
      </c>
      <c r="K21" s="6">
        <v>785364.47999999998</v>
      </c>
      <c r="L21" s="6">
        <v>775620.48</v>
      </c>
      <c r="M21" s="6">
        <v>837697.28</v>
      </c>
      <c r="N21" s="6">
        <v>883331.84</v>
      </c>
      <c r="O21" s="6">
        <v>970218.88</v>
      </c>
      <c r="P21" s="6">
        <f>P20*0.64</f>
        <v>1010520.9600000001</v>
      </c>
    </row>
    <row r="22" spans="1:16" ht="11.25" x14ac:dyDescent="0.2">
      <c r="A22" s="2" t="s">
        <v>3</v>
      </c>
      <c r="B22" s="6">
        <v>232611</v>
      </c>
      <c r="C22" s="6">
        <v>234312</v>
      </c>
      <c r="D22" s="6">
        <v>260808</v>
      </c>
      <c r="E22" s="6">
        <v>286323</v>
      </c>
      <c r="F22" s="6">
        <v>296859</v>
      </c>
      <c r="G22" s="6">
        <v>259570</v>
      </c>
      <c r="H22" s="6">
        <v>244171</v>
      </c>
      <c r="I22" s="6">
        <v>261311</v>
      </c>
      <c r="J22" s="6">
        <v>287874</v>
      </c>
      <c r="K22" s="6">
        <v>274524.46299999999</v>
      </c>
      <c r="L22" s="6">
        <v>46644.932139999997</v>
      </c>
      <c r="M22" s="6">
        <v>72754.695680000004</v>
      </c>
      <c r="N22" s="6">
        <v>50644.644159999996</v>
      </c>
      <c r="O22" s="6">
        <v>48991.057480000003</v>
      </c>
      <c r="P22" s="6">
        <f>Data!$D$47</f>
        <v>64645.359850000008</v>
      </c>
    </row>
    <row r="23" spans="1:16" ht="11.25" x14ac:dyDescent="0.2">
      <c r="A23" s="2" t="s">
        <v>4</v>
      </c>
      <c r="B23" s="7">
        <v>0.31577000709878766</v>
      </c>
      <c r="C23" s="7">
        <v>0.29734428805432211</v>
      </c>
      <c r="D23" s="7">
        <v>0.31237866203938824</v>
      </c>
      <c r="E23" s="7">
        <v>0.32491133884094947</v>
      </c>
      <c r="F23" s="7">
        <v>0.34453747377021782</v>
      </c>
      <c r="G23" s="7">
        <v>0.32100235145321548</v>
      </c>
      <c r="H23" s="7">
        <v>0.30295612098640928</v>
      </c>
      <c r="I23" s="7">
        <v>0.33188222362753617</v>
      </c>
      <c r="J23" s="7">
        <v>0.37410300735808427</v>
      </c>
      <c r="K23" s="7">
        <v>0.34955039346826583</v>
      </c>
      <c r="L23" s="7">
        <v>6.0138860876907216E-2</v>
      </c>
      <c r="M23" s="7">
        <v>8.6850820000275039E-2</v>
      </c>
      <c r="N23" s="7">
        <v>5.7333656352747342E-2</v>
      </c>
      <c r="O23" s="7">
        <v>5.049485068771286E-2</v>
      </c>
      <c r="P23" s="7">
        <f>IF(P22/P21&gt;1,1,P22/P21)</f>
        <v>6.3972309738137445E-2</v>
      </c>
    </row>
    <row r="24" spans="1:16" ht="11.25" x14ac:dyDescent="0.2">
      <c r="A24" s="2" t="s">
        <v>5</v>
      </c>
      <c r="B24" s="6">
        <v>504035.91000000003</v>
      </c>
      <c r="C24" s="6">
        <v>553703.81000000006</v>
      </c>
      <c r="D24" s="6">
        <v>574101.78</v>
      </c>
      <c r="E24" s="6">
        <v>594911.25</v>
      </c>
      <c r="F24" s="6">
        <v>564757</v>
      </c>
      <c r="G24" s="6">
        <v>549053.36</v>
      </c>
      <c r="H24" s="6">
        <v>561790.6</v>
      </c>
      <c r="I24" s="6">
        <v>526049.64</v>
      </c>
      <c r="J24" s="6">
        <v>481630.64</v>
      </c>
      <c r="K24" s="6">
        <v>510840.01699999999</v>
      </c>
      <c r="L24" s="6">
        <v>728975.54785999993</v>
      </c>
      <c r="M24" s="6">
        <v>764942.58432000002</v>
      </c>
      <c r="N24" s="6">
        <v>832687.19583999994</v>
      </c>
      <c r="O24" s="6">
        <v>921227.82252000005</v>
      </c>
      <c r="P24" s="6">
        <f>IF(P21-P22&lt;0,0,P21-P22)</f>
        <v>945875.60015000007</v>
      </c>
    </row>
    <row r="25" spans="1:16" ht="11.25" x14ac:dyDescent="0.2">
      <c r="A25" s="2" t="s">
        <v>6</v>
      </c>
      <c r="B25" s="7">
        <v>0.68422999290121234</v>
      </c>
      <c r="C25" s="7">
        <v>0.70265571194567789</v>
      </c>
      <c r="D25" s="7">
        <v>0.68762133796061176</v>
      </c>
      <c r="E25" s="7">
        <v>0.67508866115905053</v>
      </c>
      <c r="F25" s="7">
        <v>0.65546252622978218</v>
      </c>
      <c r="G25" s="7">
        <v>0.67899764854678446</v>
      </c>
      <c r="H25" s="7">
        <v>0.69704387901359066</v>
      </c>
      <c r="I25" s="7">
        <v>0.66811777637246383</v>
      </c>
      <c r="J25" s="7">
        <v>0.62589699264191567</v>
      </c>
      <c r="K25" s="7">
        <v>0.65044960653173411</v>
      </c>
      <c r="L25" s="7">
        <v>0.93986113912309277</v>
      </c>
      <c r="M25" s="7">
        <v>0.913149179999725</v>
      </c>
      <c r="N25" s="7">
        <v>0.94266634364725266</v>
      </c>
      <c r="O25" s="7">
        <v>0.94950514931228713</v>
      </c>
      <c r="P25" s="7">
        <f>P24/P21</f>
        <v>0.9360276902618625</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85546875" defaultRowHeight="12.75" x14ac:dyDescent="0.2"/>
  <cols>
    <col min="1" max="1" width="16" style="2" customWidth="1"/>
    <col min="2" max="2" width="8.7109375" style="2" customWidth="1"/>
    <col min="3" max="12" width="8.7109375" customWidth="1"/>
    <col min="13" max="16" width="8.7109375" style="2" customWidth="1"/>
    <col min="17" max="16384" width="1.85546875" style="2"/>
  </cols>
  <sheetData>
    <row r="1" spans="1:16" ht="15" customHeight="1" x14ac:dyDescent="0.25">
      <c r="A1" s="15" t="s">
        <v>77</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1895</v>
      </c>
      <c r="C5" s="6">
        <v>1996</v>
      </c>
      <c r="D5" s="6">
        <v>2088</v>
      </c>
      <c r="E5" s="6">
        <v>2158</v>
      </c>
      <c r="F5" s="6">
        <v>2178</v>
      </c>
      <c r="G5" s="6">
        <v>2173</v>
      </c>
      <c r="H5" s="6">
        <v>2081</v>
      </c>
      <c r="I5" s="6">
        <v>1990</v>
      </c>
      <c r="J5" s="6">
        <v>1937</v>
      </c>
      <c r="K5" s="6">
        <v>1943</v>
      </c>
      <c r="L5" s="6">
        <v>2047</v>
      </c>
      <c r="M5" s="6">
        <v>2062</v>
      </c>
      <c r="N5" s="6">
        <v>2087</v>
      </c>
      <c r="O5" s="6">
        <v>2130</v>
      </c>
      <c r="P5" s="6">
        <v>2147</v>
      </c>
    </row>
    <row r="6" spans="1:16" ht="11.25" x14ac:dyDescent="0.2">
      <c r="A6" s="2" t="s">
        <v>3</v>
      </c>
      <c r="B6" s="6">
        <v>541</v>
      </c>
      <c r="C6" s="6">
        <v>559</v>
      </c>
      <c r="D6" s="6">
        <v>599</v>
      </c>
      <c r="E6" s="6">
        <v>609</v>
      </c>
      <c r="F6" s="6">
        <v>593</v>
      </c>
      <c r="G6" s="6">
        <v>553</v>
      </c>
      <c r="H6" s="6">
        <v>520</v>
      </c>
      <c r="I6" s="6">
        <v>518</v>
      </c>
      <c r="J6" s="6">
        <v>496</v>
      </c>
      <c r="K6" s="6">
        <v>493</v>
      </c>
      <c r="L6" s="6">
        <v>492</v>
      </c>
      <c r="M6" s="6">
        <v>502</v>
      </c>
      <c r="N6" s="6">
        <v>492</v>
      </c>
      <c r="O6" s="6">
        <v>479</v>
      </c>
      <c r="P6" s="6">
        <f>Data!$B$48</f>
        <v>476</v>
      </c>
    </row>
    <row r="7" spans="1:16" ht="11.25" x14ac:dyDescent="0.2">
      <c r="A7" s="2" t="s">
        <v>4</v>
      </c>
      <c r="B7" s="7">
        <v>0.28548812664907652</v>
      </c>
      <c r="C7" s="7">
        <v>0.28006012024048094</v>
      </c>
      <c r="D7" s="7">
        <v>0.2868773946360153</v>
      </c>
      <c r="E7" s="7">
        <v>0.28220574606116777</v>
      </c>
      <c r="F7" s="7">
        <v>0.27226813590449955</v>
      </c>
      <c r="G7" s="7">
        <v>0.25448688449148643</v>
      </c>
      <c r="H7" s="7">
        <v>0.24987986544930321</v>
      </c>
      <c r="I7" s="7">
        <v>0.26030150753768844</v>
      </c>
      <c r="J7" s="7">
        <v>0.25606608156943728</v>
      </c>
      <c r="K7" s="7">
        <v>0.2537313432835821</v>
      </c>
      <c r="L7" s="7">
        <v>0.24035173424523693</v>
      </c>
      <c r="M7" s="7">
        <v>0.24345295829291949</v>
      </c>
      <c r="N7" s="7">
        <v>0.23574508864398658</v>
      </c>
      <c r="O7" s="7">
        <v>0.22488262910798121</v>
      </c>
      <c r="P7" s="7">
        <f>IF(P6/P5&gt;1,1,P6/P5)</f>
        <v>0.2217047042384723</v>
      </c>
    </row>
    <row r="8" spans="1:16" ht="11.25" x14ac:dyDescent="0.2">
      <c r="A8" s="2" t="s">
        <v>5</v>
      </c>
      <c r="B8" s="6">
        <v>1354</v>
      </c>
      <c r="C8" s="6">
        <v>1437</v>
      </c>
      <c r="D8" s="6">
        <v>1489</v>
      </c>
      <c r="E8" s="6">
        <v>1549</v>
      </c>
      <c r="F8" s="6">
        <v>1585</v>
      </c>
      <c r="G8" s="6">
        <v>1620</v>
      </c>
      <c r="H8" s="6">
        <v>1561</v>
      </c>
      <c r="I8" s="6">
        <v>1472</v>
      </c>
      <c r="J8" s="6">
        <v>1441</v>
      </c>
      <c r="K8" s="6">
        <v>1450</v>
      </c>
      <c r="L8" s="6">
        <v>1555</v>
      </c>
      <c r="M8" s="6">
        <v>1560</v>
      </c>
      <c r="N8" s="6">
        <v>1595</v>
      </c>
      <c r="O8" s="6">
        <v>1651</v>
      </c>
      <c r="P8" s="6">
        <f>IF(P5-P6&lt;0,0,P5-P6)</f>
        <v>1671</v>
      </c>
    </row>
    <row r="9" spans="1:16" ht="11.25" x14ac:dyDescent="0.2">
      <c r="A9" s="2" t="s">
        <v>6</v>
      </c>
      <c r="B9" s="7">
        <v>0.71451187335092348</v>
      </c>
      <c r="C9" s="7">
        <v>0.71993987975951901</v>
      </c>
      <c r="D9" s="7">
        <v>0.71312260536398464</v>
      </c>
      <c r="E9" s="7">
        <v>0.71779425393883223</v>
      </c>
      <c r="F9" s="7">
        <v>0.7277318640955005</v>
      </c>
      <c r="G9" s="7">
        <v>0.74551311550851362</v>
      </c>
      <c r="H9" s="7">
        <v>0.75012013455069682</v>
      </c>
      <c r="I9" s="7">
        <v>0.73969849246231156</v>
      </c>
      <c r="J9" s="7">
        <v>0.74393391843056278</v>
      </c>
      <c r="K9" s="7">
        <v>0.74626865671641796</v>
      </c>
      <c r="L9" s="7">
        <v>0.75964826575476307</v>
      </c>
      <c r="M9" s="7">
        <v>0.75654704170708054</v>
      </c>
      <c r="N9" s="7">
        <v>0.76425491135601342</v>
      </c>
      <c r="O9" s="7">
        <v>0.77511737089201882</v>
      </c>
      <c r="P9" s="7">
        <f>P8/P5</f>
        <v>0.77829529576152767</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17306</v>
      </c>
      <c r="C12" s="6">
        <v>18336</v>
      </c>
      <c r="D12" s="6">
        <v>19970</v>
      </c>
      <c r="E12" s="6">
        <v>21451</v>
      </c>
      <c r="F12" s="6">
        <v>21832</v>
      </c>
      <c r="G12" s="6">
        <v>18361</v>
      </c>
      <c r="H12" s="6">
        <v>16241</v>
      </c>
      <c r="I12" s="6">
        <v>15914</v>
      </c>
      <c r="J12" s="6">
        <v>15636</v>
      </c>
      <c r="K12" s="6">
        <v>16453</v>
      </c>
      <c r="L12" s="6">
        <v>17281</v>
      </c>
      <c r="M12" s="6">
        <v>19147</v>
      </c>
      <c r="N12" s="6">
        <v>20402</v>
      </c>
      <c r="O12" s="6">
        <v>21726</v>
      </c>
      <c r="P12" s="6">
        <v>22773</v>
      </c>
    </row>
    <row r="13" spans="1:16" ht="11.25" x14ac:dyDescent="0.2">
      <c r="A13" s="2" t="s">
        <v>8</v>
      </c>
      <c r="B13" s="6">
        <v>12460.32</v>
      </c>
      <c r="C13" s="6">
        <v>13201.92</v>
      </c>
      <c r="D13" s="6">
        <v>14378.4</v>
      </c>
      <c r="E13" s="6">
        <v>15444.72</v>
      </c>
      <c r="F13" s="6">
        <v>15282.4</v>
      </c>
      <c r="G13" s="6">
        <v>12852.699999999999</v>
      </c>
      <c r="H13" s="6">
        <v>11368.699999999999</v>
      </c>
      <c r="I13" s="6">
        <v>11139.8</v>
      </c>
      <c r="J13" s="6">
        <v>10945.199999999999</v>
      </c>
      <c r="K13" s="6">
        <v>11517.099999999999</v>
      </c>
      <c r="L13" s="6">
        <v>12096.699999999999</v>
      </c>
      <c r="M13" s="6">
        <v>13402.9</v>
      </c>
      <c r="N13" s="6">
        <v>14281.4</v>
      </c>
      <c r="O13" s="6">
        <v>15208.199999999999</v>
      </c>
      <c r="P13" s="6">
        <f>P12*0.7</f>
        <v>15941.099999999999</v>
      </c>
    </row>
    <row r="14" spans="1:16" ht="11.25" x14ac:dyDescent="0.2">
      <c r="A14" s="2" t="s">
        <v>3</v>
      </c>
      <c r="B14" s="6">
        <v>5439</v>
      </c>
      <c r="C14" s="6">
        <v>5731</v>
      </c>
      <c r="D14" s="6">
        <v>5731</v>
      </c>
      <c r="E14" s="6">
        <v>7864</v>
      </c>
      <c r="F14" s="6">
        <v>8486</v>
      </c>
      <c r="G14" s="6">
        <v>6700</v>
      </c>
      <c r="H14" s="6">
        <v>6138</v>
      </c>
      <c r="I14" s="6">
        <v>6184</v>
      </c>
      <c r="J14" s="6">
        <v>5927</v>
      </c>
      <c r="K14" s="6">
        <v>6272</v>
      </c>
      <c r="L14" s="6">
        <v>6663.583333333333</v>
      </c>
      <c r="M14" s="6">
        <v>7746.0833333333339</v>
      </c>
      <c r="N14" s="6">
        <v>8214.3333333333339</v>
      </c>
      <c r="O14" s="6">
        <v>9030.8333333333321</v>
      </c>
      <c r="P14" s="6">
        <f>Data!$C$48</f>
        <v>9391.0833333333321</v>
      </c>
    </row>
    <row r="15" spans="1:16" ht="11.25" x14ac:dyDescent="0.2">
      <c r="A15" s="2" t="s">
        <v>4</v>
      </c>
      <c r="B15" s="7">
        <v>0.43650564351477333</v>
      </c>
      <c r="C15" s="7">
        <v>0.4341035243358542</v>
      </c>
      <c r="D15" s="7">
        <v>0.39858398709174875</v>
      </c>
      <c r="E15" s="7">
        <v>0.50917077162939828</v>
      </c>
      <c r="F15" s="7">
        <v>0.55527927550646494</v>
      </c>
      <c r="G15" s="7">
        <v>0.52129124619729716</v>
      </c>
      <c r="H15" s="7">
        <v>0.53990341903647743</v>
      </c>
      <c r="I15" s="7">
        <v>0.55512666295624702</v>
      </c>
      <c r="J15" s="7">
        <v>0.54151591565252355</v>
      </c>
      <c r="K15" s="7">
        <v>0.54458153528231945</v>
      </c>
      <c r="L15" s="7">
        <v>0.55085960082777397</v>
      </c>
      <c r="M15" s="7">
        <v>0.57794084364826526</v>
      </c>
      <c r="N15" s="7">
        <v>0.57517703679844656</v>
      </c>
      <c r="O15" s="7">
        <v>0.59381342521359093</v>
      </c>
      <c r="P15" s="7">
        <f>IF(P14/P13&gt;1,1,P14/P13)</f>
        <v>0.58911137458100971</v>
      </c>
    </row>
    <row r="16" spans="1:16" ht="11.25" x14ac:dyDescent="0.2">
      <c r="A16" s="2" t="s">
        <v>5</v>
      </c>
      <c r="B16" s="6">
        <v>7021.32</v>
      </c>
      <c r="C16" s="6">
        <v>7470.92</v>
      </c>
      <c r="D16" s="6">
        <v>8647.4</v>
      </c>
      <c r="E16" s="6">
        <v>7580.7199999999993</v>
      </c>
      <c r="F16" s="6">
        <v>6796.4</v>
      </c>
      <c r="G16" s="6">
        <v>6152.6999999999989</v>
      </c>
      <c r="H16" s="6">
        <v>5230.6999999999989</v>
      </c>
      <c r="I16" s="6">
        <v>4955.7999999999993</v>
      </c>
      <c r="J16" s="6">
        <v>5018.1999999999989</v>
      </c>
      <c r="K16" s="6">
        <v>5245.0999999999985</v>
      </c>
      <c r="L16" s="6">
        <v>5433.1166666666659</v>
      </c>
      <c r="M16" s="6">
        <v>5656.8166666666657</v>
      </c>
      <c r="N16" s="6">
        <v>6067.0666666666657</v>
      </c>
      <c r="O16" s="6">
        <v>6177.3666666666668</v>
      </c>
      <c r="P16" s="6">
        <f>IF(P13-P14&lt;0,0,P13-P14)</f>
        <v>6550.0166666666664</v>
      </c>
    </row>
    <row r="17" spans="1:16" ht="11.25" x14ac:dyDescent="0.2">
      <c r="A17" s="2" t="s">
        <v>6</v>
      </c>
      <c r="B17" s="7">
        <v>0.56349435648522672</v>
      </c>
      <c r="C17" s="7">
        <v>0.5658964756641458</v>
      </c>
      <c r="D17" s="7">
        <v>0.60141601290825131</v>
      </c>
      <c r="E17" s="7">
        <v>0.49082922837060172</v>
      </c>
      <c r="F17" s="7">
        <v>0.44472072449353506</v>
      </c>
      <c r="G17" s="7">
        <v>0.47870875380270289</v>
      </c>
      <c r="H17" s="7">
        <v>0.46009658096352263</v>
      </c>
      <c r="I17" s="7">
        <v>0.44487333704375298</v>
      </c>
      <c r="J17" s="7">
        <v>0.45848408434747645</v>
      </c>
      <c r="K17" s="7">
        <v>0.4554184647176806</v>
      </c>
      <c r="L17" s="7">
        <v>0.44914039917222603</v>
      </c>
      <c r="M17" s="7">
        <v>0.42205915635173474</v>
      </c>
      <c r="N17" s="7">
        <v>0.42482296320155349</v>
      </c>
      <c r="O17" s="7">
        <v>0.40618657478640913</v>
      </c>
      <c r="P17" s="7">
        <f>P16/P13</f>
        <v>0.41088862541899035</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776429</v>
      </c>
      <c r="C20" s="6">
        <v>833705</v>
      </c>
      <c r="D20" s="6">
        <v>939616</v>
      </c>
      <c r="E20" s="6">
        <v>1080546</v>
      </c>
      <c r="F20" s="6">
        <v>1184272</v>
      </c>
      <c r="G20" s="6">
        <v>1021833</v>
      </c>
      <c r="H20" s="6">
        <v>904911</v>
      </c>
      <c r="I20" s="6">
        <v>940199</v>
      </c>
      <c r="J20" s="6">
        <v>895226</v>
      </c>
      <c r="K20" s="6">
        <v>961745</v>
      </c>
      <c r="L20" s="6">
        <v>1021696</v>
      </c>
      <c r="M20" s="6">
        <v>1181499</v>
      </c>
      <c r="N20" s="6">
        <v>1311456</v>
      </c>
      <c r="O20" s="6">
        <v>1466979</v>
      </c>
      <c r="P20" s="6">
        <v>1625337</v>
      </c>
    </row>
    <row r="21" spans="1:16" ht="11.25" x14ac:dyDescent="0.2">
      <c r="A21" s="2" t="s">
        <v>8</v>
      </c>
      <c r="B21" s="6">
        <v>520207.43000000005</v>
      </c>
      <c r="C21" s="6">
        <v>558582.35</v>
      </c>
      <c r="D21" s="6">
        <v>629542.72000000009</v>
      </c>
      <c r="E21" s="6">
        <v>723965.82000000007</v>
      </c>
      <c r="F21" s="6">
        <v>757934.07999999996</v>
      </c>
      <c r="G21" s="6">
        <v>653973.12</v>
      </c>
      <c r="H21" s="6">
        <v>579143.04</v>
      </c>
      <c r="I21" s="6">
        <v>601727.36</v>
      </c>
      <c r="J21" s="6">
        <v>572944.64000000001</v>
      </c>
      <c r="K21" s="6">
        <v>615516.80000000005</v>
      </c>
      <c r="L21" s="6">
        <v>653885.44000000006</v>
      </c>
      <c r="M21" s="6">
        <v>756159.36</v>
      </c>
      <c r="N21" s="6">
        <v>839331.83999999997</v>
      </c>
      <c r="O21" s="6">
        <v>938866.56</v>
      </c>
      <c r="P21" s="6">
        <f>P20*0.64</f>
        <v>1040215.68</v>
      </c>
    </row>
    <row r="22" spans="1:16" ht="11.25" x14ac:dyDescent="0.2">
      <c r="A22" s="2" t="s">
        <v>3</v>
      </c>
      <c r="B22" s="6">
        <v>273342</v>
      </c>
      <c r="C22" s="6">
        <v>270154</v>
      </c>
      <c r="D22" s="6">
        <v>315739</v>
      </c>
      <c r="E22" s="6">
        <v>416042</v>
      </c>
      <c r="F22" s="6">
        <v>474843</v>
      </c>
      <c r="G22" s="6">
        <v>378729</v>
      </c>
      <c r="H22" s="6">
        <v>339063</v>
      </c>
      <c r="I22" s="6">
        <v>348774</v>
      </c>
      <c r="J22" s="6">
        <v>336005</v>
      </c>
      <c r="K22" s="6">
        <v>368814.25033000007</v>
      </c>
      <c r="L22" s="6">
        <v>403176.58345000003</v>
      </c>
      <c r="M22" s="6">
        <v>491614.62213999999</v>
      </c>
      <c r="N22" s="6">
        <v>546028.76304999995</v>
      </c>
      <c r="O22" s="6">
        <v>614771.34103999997</v>
      </c>
      <c r="P22" s="6">
        <f>Data!$D$48</f>
        <v>672299.31275000004</v>
      </c>
    </row>
    <row r="23" spans="1:16" ht="11.25" x14ac:dyDescent="0.2">
      <c r="A23" s="2" t="s">
        <v>4</v>
      </c>
      <c r="B23" s="7">
        <v>0.52544808904401841</v>
      </c>
      <c r="C23" s="7">
        <v>0.48364220602387459</v>
      </c>
      <c r="D23" s="7">
        <v>0.50153705216383082</v>
      </c>
      <c r="E23" s="7">
        <v>0.57467077658445254</v>
      </c>
      <c r="F23" s="7">
        <v>0.62649643620722273</v>
      </c>
      <c r="G23" s="7">
        <v>0.57912013264398388</v>
      </c>
      <c r="H23" s="7">
        <v>0.58545640123724874</v>
      </c>
      <c r="I23" s="7">
        <v>0.57962130889311736</v>
      </c>
      <c r="J23" s="7">
        <v>0.58645282029342305</v>
      </c>
      <c r="K23" s="7">
        <v>0.59919444981842906</v>
      </c>
      <c r="L23" s="7">
        <v>0.61658596259613918</v>
      </c>
      <c r="M23" s="7">
        <v>0.65014684489258989</v>
      </c>
      <c r="N23" s="7">
        <v>0.65055170914283433</v>
      </c>
      <c r="O23" s="7">
        <v>0.65480161636601475</v>
      </c>
      <c r="P23" s="7">
        <f>IF(P22/P21&gt;1,1,P22/P21)</f>
        <v>0.64630761261933678</v>
      </c>
    </row>
    <row r="24" spans="1:16" ht="11.25" x14ac:dyDescent="0.2">
      <c r="A24" s="2" t="s">
        <v>5</v>
      </c>
      <c r="B24" s="6">
        <v>246865.43000000005</v>
      </c>
      <c r="C24" s="6">
        <v>288428.34999999998</v>
      </c>
      <c r="D24" s="6">
        <v>313803.72000000009</v>
      </c>
      <c r="E24" s="6">
        <v>307923.82000000007</v>
      </c>
      <c r="F24" s="6">
        <v>283091.07999999996</v>
      </c>
      <c r="G24" s="6">
        <v>275244.12</v>
      </c>
      <c r="H24" s="6">
        <v>240080.04000000004</v>
      </c>
      <c r="I24" s="6">
        <v>252953.36</v>
      </c>
      <c r="J24" s="6">
        <v>236939.64</v>
      </c>
      <c r="K24" s="6">
        <v>246702.54966999998</v>
      </c>
      <c r="L24" s="6">
        <v>250708.85655000003</v>
      </c>
      <c r="M24" s="6">
        <v>264544.73785999999</v>
      </c>
      <c r="N24" s="6">
        <v>293303.07695000002</v>
      </c>
      <c r="O24" s="6">
        <v>324095.21896000009</v>
      </c>
      <c r="P24" s="6">
        <f>IF(P21-P22&lt;0,0,P21-P22)</f>
        <v>367916.36725000001</v>
      </c>
    </row>
    <row r="25" spans="1:16" ht="11.25" x14ac:dyDescent="0.2">
      <c r="A25" s="2" t="s">
        <v>6</v>
      </c>
      <c r="B25" s="7">
        <v>0.47455191095598159</v>
      </c>
      <c r="C25" s="7">
        <v>0.51635779397612547</v>
      </c>
      <c r="D25" s="7">
        <v>0.49846294783616918</v>
      </c>
      <c r="E25" s="7">
        <v>0.42532922341554746</v>
      </c>
      <c r="F25" s="7">
        <v>0.37350356379277733</v>
      </c>
      <c r="G25" s="7">
        <v>0.42087986735601612</v>
      </c>
      <c r="H25" s="7">
        <v>0.41454359876275126</v>
      </c>
      <c r="I25" s="7">
        <v>0.4203786911068827</v>
      </c>
      <c r="J25" s="7">
        <v>0.4135471797065769</v>
      </c>
      <c r="K25" s="7">
        <v>0.40080555018157094</v>
      </c>
      <c r="L25" s="7">
        <v>0.38341403740386082</v>
      </c>
      <c r="M25" s="7">
        <v>0.34985315510741016</v>
      </c>
      <c r="N25" s="7">
        <v>0.34944829085716567</v>
      </c>
      <c r="O25" s="7">
        <v>0.34519838363398531</v>
      </c>
      <c r="P25" s="7">
        <f>P24/P21</f>
        <v>0.35369238738066322</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78</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2">
        <v>423</v>
      </c>
      <c r="C5" s="2">
        <v>426</v>
      </c>
      <c r="D5" s="2">
        <v>425</v>
      </c>
      <c r="E5" s="2">
        <v>429</v>
      </c>
      <c r="F5" s="2">
        <v>434</v>
      </c>
      <c r="G5" s="2">
        <v>415</v>
      </c>
      <c r="H5" s="2">
        <v>408</v>
      </c>
      <c r="I5" s="2">
        <v>401</v>
      </c>
      <c r="J5" s="2">
        <v>405</v>
      </c>
      <c r="K5" s="2">
        <v>424</v>
      </c>
      <c r="L5" s="2">
        <v>414</v>
      </c>
      <c r="M5" s="2">
        <v>414</v>
      </c>
      <c r="N5" s="2">
        <v>402</v>
      </c>
      <c r="O5" s="2">
        <v>396</v>
      </c>
      <c r="P5" s="2">
        <v>397</v>
      </c>
    </row>
    <row r="6" spans="1:16" ht="11.25" x14ac:dyDescent="0.2">
      <c r="A6" s="2" t="s">
        <v>3</v>
      </c>
      <c r="B6" s="2">
        <v>175</v>
      </c>
      <c r="C6" s="2">
        <v>167</v>
      </c>
      <c r="D6" s="2">
        <v>167</v>
      </c>
      <c r="E6" s="2">
        <v>160</v>
      </c>
      <c r="F6" s="2">
        <v>160</v>
      </c>
      <c r="G6" s="2">
        <v>158</v>
      </c>
      <c r="H6" s="2">
        <v>169</v>
      </c>
      <c r="I6" s="2">
        <v>154</v>
      </c>
      <c r="J6" s="2">
        <v>139</v>
      </c>
      <c r="K6" s="5">
        <v>166</v>
      </c>
      <c r="L6" s="5">
        <v>167</v>
      </c>
      <c r="M6" s="5">
        <v>174</v>
      </c>
      <c r="N6" s="5">
        <v>163</v>
      </c>
      <c r="O6" s="5">
        <v>153</v>
      </c>
      <c r="P6" s="5">
        <f>Data!$B$49</f>
        <v>147</v>
      </c>
    </row>
    <row r="7" spans="1:16" ht="11.25" x14ac:dyDescent="0.2">
      <c r="A7" s="2" t="s">
        <v>4</v>
      </c>
      <c r="B7" s="7">
        <v>0.41371158392434987</v>
      </c>
      <c r="C7" s="7">
        <v>0.392018779342723</v>
      </c>
      <c r="D7" s="7">
        <v>0.39294117647058824</v>
      </c>
      <c r="E7" s="7">
        <v>0.37296037296037299</v>
      </c>
      <c r="F7" s="7">
        <v>0.3686635944700461</v>
      </c>
      <c r="G7" s="7">
        <v>0.38072289156626504</v>
      </c>
      <c r="H7" s="7">
        <v>0.41421568627450983</v>
      </c>
      <c r="I7" s="7">
        <v>0.38403990024937656</v>
      </c>
      <c r="J7" s="7">
        <v>0.34320987654320989</v>
      </c>
      <c r="K7" s="7">
        <v>0.39150943396226418</v>
      </c>
      <c r="L7" s="7">
        <v>0.40338164251207731</v>
      </c>
      <c r="M7" s="7">
        <v>0.42028985507246375</v>
      </c>
      <c r="N7" s="7">
        <v>0.40547263681592038</v>
      </c>
      <c r="O7" s="7">
        <v>0.38636363636363635</v>
      </c>
      <c r="P7" s="7">
        <f>IF(P6/P5&gt;1,1,P6/P5)</f>
        <v>0.37027707808564231</v>
      </c>
    </row>
    <row r="8" spans="1:16" ht="11.25" x14ac:dyDescent="0.2">
      <c r="A8" s="2" t="s">
        <v>5</v>
      </c>
      <c r="B8" s="6">
        <v>248</v>
      </c>
      <c r="C8" s="6">
        <v>259</v>
      </c>
      <c r="D8" s="6">
        <v>258</v>
      </c>
      <c r="E8" s="6">
        <v>269</v>
      </c>
      <c r="F8" s="6">
        <v>274</v>
      </c>
      <c r="G8" s="6">
        <v>257</v>
      </c>
      <c r="H8" s="6">
        <v>239</v>
      </c>
      <c r="I8" s="6">
        <v>247</v>
      </c>
      <c r="J8" s="6">
        <v>266</v>
      </c>
      <c r="K8" s="6">
        <v>258</v>
      </c>
      <c r="L8" s="6">
        <v>247</v>
      </c>
      <c r="M8" s="6">
        <v>240</v>
      </c>
      <c r="N8" s="6">
        <v>239</v>
      </c>
      <c r="O8" s="6">
        <v>243</v>
      </c>
      <c r="P8" s="6">
        <f>IF(P5-P6&lt;0,0,P5-P6)</f>
        <v>250</v>
      </c>
    </row>
    <row r="9" spans="1:16" ht="11.25" x14ac:dyDescent="0.2">
      <c r="A9" s="2" t="s">
        <v>6</v>
      </c>
      <c r="B9" s="7">
        <v>0.58628841607565008</v>
      </c>
      <c r="C9" s="7">
        <v>0.607981220657277</v>
      </c>
      <c r="D9" s="7">
        <v>0.60705882352941176</v>
      </c>
      <c r="E9" s="7">
        <v>0.62703962703962701</v>
      </c>
      <c r="F9" s="7">
        <v>0.63133640552995396</v>
      </c>
      <c r="G9" s="7">
        <v>0.61927710843373496</v>
      </c>
      <c r="H9" s="7">
        <v>0.58578431372549022</v>
      </c>
      <c r="I9" s="7">
        <v>0.61596009975062349</v>
      </c>
      <c r="J9" s="7">
        <v>0.65679012345679011</v>
      </c>
      <c r="K9" s="7">
        <v>0.60849056603773588</v>
      </c>
      <c r="L9" s="7">
        <v>0.59661835748792269</v>
      </c>
      <c r="M9" s="7">
        <v>0.57971014492753625</v>
      </c>
      <c r="N9" s="7">
        <v>0.59452736318407962</v>
      </c>
      <c r="O9" s="7">
        <v>0.61363636363636365</v>
      </c>
      <c r="P9" s="7">
        <f>P8/P5</f>
        <v>0.62972292191435764</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5">
        <v>2865</v>
      </c>
      <c r="C12" s="5">
        <v>3104</v>
      </c>
      <c r="D12" s="5">
        <v>3711</v>
      </c>
      <c r="E12" s="5">
        <v>3804</v>
      </c>
      <c r="F12" s="5">
        <v>3786</v>
      </c>
      <c r="G12" s="5">
        <v>3618</v>
      </c>
      <c r="H12" s="5">
        <v>3542</v>
      </c>
      <c r="I12" s="5">
        <v>3204</v>
      </c>
      <c r="J12" s="5">
        <v>3508</v>
      </c>
      <c r="K12" s="5">
        <v>3429</v>
      </c>
      <c r="L12" s="5">
        <v>3327</v>
      </c>
      <c r="M12" s="5">
        <v>3215</v>
      </c>
      <c r="N12" s="5">
        <v>2966</v>
      </c>
      <c r="O12" s="5">
        <v>2752</v>
      </c>
      <c r="P12" s="5">
        <v>2729</v>
      </c>
    </row>
    <row r="13" spans="1:16" ht="11.25" x14ac:dyDescent="0.2">
      <c r="A13" s="2" t="s">
        <v>8</v>
      </c>
      <c r="B13" s="6">
        <v>2062.7999999999997</v>
      </c>
      <c r="C13" s="6">
        <v>2234.88</v>
      </c>
      <c r="D13" s="6">
        <v>2671.92</v>
      </c>
      <c r="E13" s="6">
        <v>2738.88</v>
      </c>
      <c r="F13" s="6">
        <v>2650.2</v>
      </c>
      <c r="G13" s="6">
        <v>2532.6</v>
      </c>
      <c r="H13" s="6">
        <v>2479.3999999999996</v>
      </c>
      <c r="I13" s="6">
        <v>2242.7999999999997</v>
      </c>
      <c r="J13" s="6">
        <v>2455.6</v>
      </c>
      <c r="K13" s="6">
        <v>2400.2999999999997</v>
      </c>
      <c r="L13" s="6">
        <v>2328.8999999999996</v>
      </c>
      <c r="M13" s="6">
        <v>2250.5</v>
      </c>
      <c r="N13" s="6">
        <v>2076.1999999999998</v>
      </c>
      <c r="O13" s="6">
        <v>1926.3999999999999</v>
      </c>
      <c r="P13" s="6">
        <f>P12*0.7</f>
        <v>1910.3</v>
      </c>
    </row>
    <row r="14" spans="1:16" ht="11.25" x14ac:dyDescent="0.2">
      <c r="A14" s="2" t="s">
        <v>3</v>
      </c>
      <c r="B14" s="5">
        <v>1270</v>
      </c>
      <c r="C14" s="5">
        <v>1421</v>
      </c>
      <c r="D14" s="5">
        <v>2076</v>
      </c>
      <c r="E14" s="5">
        <v>2081</v>
      </c>
      <c r="F14" s="5">
        <v>2281</v>
      </c>
      <c r="G14" s="5">
        <v>1923</v>
      </c>
      <c r="H14" s="5">
        <v>1689</v>
      </c>
      <c r="I14" s="5">
        <v>1412</v>
      </c>
      <c r="J14" s="5">
        <v>1443</v>
      </c>
      <c r="K14" s="5">
        <v>1720.4166666666667</v>
      </c>
      <c r="L14" s="5">
        <v>1898.3333333333333</v>
      </c>
      <c r="M14" s="5">
        <v>1672.7500000000002</v>
      </c>
      <c r="N14" s="5">
        <v>1320.2499999999998</v>
      </c>
      <c r="O14" s="5">
        <v>1363.9166666666667</v>
      </c>
      <c r="P14" s="5">
        <f>Data!$C$49</f>
        <v>1364.0000000000002</v>
      </c>
    </row>
    <row r="15" spans="1:16" ht="11.25" x14ac:dyDescent="0.2">
      <c r="A15" s="2" t="s">
        <v>4</v>
      </c>
      <c r="B15" s="7">
        <v>0.61566802404498744</v>
      </c>
      <c r="C15" s="7">
        <v>0.63582832187857963</v>
      </c>
      <c r="D15" s="7">
        <v>0.77696937034042934</v>
      </c>
      <c r="E15" s="7">
        <v>0.75979962612454721</v>
      </c>
      <c r="F15" s="7">
        <v>0.86068975926345193</v>
      </c>
      <c r="G15" s="7">
        <v>0.7592987443733713</v>
      </c>
      <c r="H15" s="7">
        <v>0.68121319674114711</v>
      </c>
      <c r="I15" s="7">
        <v>0.62957018013197796</v>
      </c>
      <c r="J15" s="7">
        <v>0.58763642287017437</v>
      </c>
      <c r="K15" s="7">
        <v>0.71675068394228514</v>
      </c>
      <c r="L15" s="7">
        <v>0.81512015686948069</v>
      </c>
      <c r="M15" s="7">
        <v>0.74327927127305049</v>
      </c>
      <c r="N15" s="7">
        <v>0.63589731239764946</v>
      </c>
      <c r="O15" s="7">
        <v>0.70801321982281296</v>
      </c>
      <c r="P15" s="7">
        <f>IF(P14/P13&gt;1,1,P14/P13)</f>
        <v>0.71402397529183914</v>
      </c>
    </row>
    <row r="16" spans="1:16" ht="11.25" x14ac:dyDescent="0.2">
      <c r="A16" s="2" t="s">
        <v>5</v>
      </c>
      <c r="B16" s="6">
        <v>792.79999999999973</v>
      </c>
      <c r="C16" s="6">
        <v>813.88000000000011</v>
      </c>
      <c r="D16" s="6">
        <v>595.92000000000007</v>
      </c>
      <c r="E16" s="6">
        <v>657.88000000000011</v>
      </c>
      <c r="F16" s="6">
        <v>369.19999999999982</v>
      </c>
      <c r="G16" s="6">
        <v>609.59999999999991</v>
      </c>
      <c r="H16" s="6">
        <v>790.39999999999964</v>
      </c>
      <c r="I16" s="6">
        <v>830.79999999999973</v>
      </c>
      <c r="J16" s="6">
        <v>1012.5999999999999</v>
      </c>
      <c r="K16" s="6">
        <v>679.88333333333298</v>
      </c>
      <c r="L16" s="6">
        <v>430.56666666666638</v>
      </c>
      <c r="M16" s="6">
        <v>577.74999999999977</v>
      </c>
      <c r="N16" s="6">
        <v>755.95</v>
      </c>
      <c r="O16" s="6">
        <v>562.48333333333312</v>
      </c>
      <c r="P16" s="6">
        <f>IF(P13-P14&lt;0,0,P13-P14)</f>
        <v>546.29999999999973</v>
      </c>
    </row>
    <row r="17" spans="1:16" ht="11.25" x14ac:dyDescent="0.2">
      <c r="A17" s="2" t="s">
        <v>6</v>
      </c>
      <c r="B17" s="7">
        <v>0.38433197595501251</v>
      </c>
      <c r="C17" s="7">
        <v>0.36417167812142043</v>
      </c>
      <c r="D17" s="7">
        <v>0.22303062965957066</v>
      </c>
      <c r="E17" s="7">
        <v>0.24020037387545276</v>
      </c>
      <c r="F17" s="7">
        <v>0.13931024073654813</v>
      </c>
      <c r="G17" s="7">
        <v>0.24070125562662872</v>
      </c>
      <c r="H17" s="7">
        <v>0.31878680325885284</v>
      </c>
      <c r="I17" s="7">
        <v>0.37042981986802204</v>
      </c>
      <c r="J17" s="7">
        <v>0.41236357712982569</v>
      </c>
      <c r="K17" s="7">
        <v>0.28324931605771492</v>
      </c>
      <c r="L17" s="7">
        <v>0.18487984313051933</v>
      </c>
      <c r="M17" s="7">
        <v>0.25672072872694945</v>
      </c>
      <c r="N17" s="7">
        <v>0.36410268760235048</v>
      </c>
      <c r="O17" s="7">
        <v>0.29198678017718704</v>
      </c>
      <c r="P17" s="7">
        <f>P16/P13</f>
        <v>0.28597602470816086</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5">
        <v>109022</v>
      </c>
      <c r="C20" s="5">
        <v>123164</v>
      </c>
      <c r="D20" s="5">
        <v>166331</v>
      </c>
      <c r="E20" s="5">
        <v>176667</v>
      </c>
      <c r="F20" s="5">
        <v>194947</v>
      </c>
      <c r="G20" s="5">
        <v>188731</v>
      </c>
      <c r="H20" s="5">
        <v>205022</v>
      </c>
      <c r="I20" s="5">
        <v>172743</v>
      </c>
      <c r="J20" s="5">
        <v>193923</v>
      </c>
      <c r="K20" s="5">
        <v>191221</v>
      </c>
      <c r="L20" s="5">
        <v>191826</v>
      </c>
      <c r="M20" s="5">
        <v>187116</v>
      </c>
      <c r="N20" s="5">
        <v>179462</v>
      </c>
      <c r="O20" s="5">
        <v>165753</v>
      </c>
      <c r="P20" s="5">
        <v>165409</v>
      </c>
    </row>
    <row r="21" spans="1:16" ht="11.25" x14ac:dyDescent="0.2">
      <c r="A21" s="2" t="s">
        <v>8</v>
      </c>
      <c r="B21" s="6">
        <v>73044.740000000005</v>
      </c>
      <c r="C21" s="6">
        <v>82519.88</v>
      </c>
      <c r="D21" s="6">
        <v>111441.77</v>
      </c>
      <c r="E21" s="6">
        <v>118366.89000000001</v>
      </c>
      <c r="F21" s="6">
        <v>124766.08</v>
      </c>
      <c r="G21" s="6">
        <v>120787.84</v>
      </c>
      <c r="H21" s="6">
        <v>131214.08000000002</v>
      </c>
      <c r="I21" s="6">
        <v>110555.52</v>
      </c>
      <c r="J21" s="6">
        <v>124110.72</v>
      </c>
      <c r="K21" s="6">
        <v>122381.44</v>
      </c>
      <c r="L21" s="6">
        <v>122768.64</v>
      </c>
      <c r="M21" s="6">
        <v>119754.24000000001</v>
      </c>
      <c r="N21" s="6">
        <v>114855.68000000001</v>
      </c>
      <c r="O21" s="6">
        <v>106081.92</v>
      </c>
      <c r="P21" s="6">
        <f>P20*0.64</f>
        <v>105861.76000000001</v>
      </c>
    </row>
    <row r="22" spans="1:16" ht="11.25" x14ac:dyDescent="0.2">
      <c r="A22" s="2" t="s">
        <v>3</v>
      </c>
      <c r="B22" s="5">
        <v>54640</v>
      </c>
      <c r="C22" s="5">
        <v>63109</v>
      </c>
      <c r="D22" s="5">
        <v>99253</v>
      </c>
      <c r="E22" s="5">
        <v>99137</v>
      </c>
      <c r="F22" s="5">
        <v>124109</v>
      </c>
      <c r="G22" s="5">
        <v>99350</v>
      </c>
      <c r="H22" s="5">
        <v>86749</v>
      </c>
      <c r="I22" s="5">
        <v>76485</v>
      </c>
      <c r="J22" s="5">
        <v>79334</v>
      </c>
      <c r="K22" s="5">
        <v>96545.699560000023</v>
      </c>
      <c r="L22" s="5">
        <v>109724.71268000001</v>
      </c>
      <c r="M22" s="5">
        <v>88903.726540000003</v>
      </c>
      <c r="N22" s="5">
        <v>69313.218890000004</v>
      </c>
      <c r="O22" s="5">
        <v>73016.59</v>
      </c>
      <c r="P22" s="5">
        <f>Data!$D$49</f>
        <v>71957.948930000013</v>
      </c>
    </row>
    <row r="23" spans="1:16" ht="11.25" x14ac:dyDescent="0.2">
      <c r="A23" s="2" t="s">
        <v>4</v>
      </c>
      <c r="B23" s="7">
        <v>0.74803469763873476</v>
      </c>
      <c r="C23" s="7">
        <v>0.7647732885699785</v>
      </c>
      <c r="D23" s="7">
        <v>0.8906265577081196</v>
      </c>
      <c r="E23" s="7">
        <v>0.83753995733097308</v>
      </c>
      <c r="F23" s="7">
        <v>0.9947335044909642</v>
      </c>
      <c r="G23" s="7">
        <v>0.8225165712045186</v>
      </c>
      <c r="H23" s="7">
        <v>0.661125696266742</v>
      </c>
      <c r="I23" s="7">
        <v>0.6918243430992862</v>
      </c>
      <c r="J23" s="7">
        <v>0.6392195613722973</v>
      </c>
      <c r="K23" s="7">
        <v>0.78889167801915083</v>
      </c>
      <c r="L23" s="7">
        <v>0.89375196043549898</v>
      </c>
      <c r="M23" s="7">
        <v>0.74238479188711815</v>
      </c>
      <c r="N23" s="7">
        <v>0.60348098491950941</v>
      </c>
      <c r="O23" s="7">
        <v>0.68830381275150376</v>
      </c>
      <c r="P23" s="7">
        <f>IF(P22/P21&gt;1,1,P22/P21)</f>
        <v>0.67973505192054251</v>
      </c>
    </row>
    <row r="24" spans="1:16" ht="11.25" x14ac:dyDescent="0.2">
      <c r="A24" s="2" t="s">
        <v>5</v>
      </c>
      <c r="B24" s="6">
        <v>18404.740000000005</v>
      </c>
      <c r="C24" s="6">
        <v>19410.880000000005</v>
      </c>
      <c r="D24" s="6">
        <v>12188.770000000004</v>
      </c>
      <c r="E24" s="6">
        <v>19229.890000000014</v>
      </c>
      <c r="F24" s="6">
        <v>657.08000000000175</v>
      </c>
      <c r="G24" s="6">
        <v>21437.839999999997</v>
      </c>
      <c r="H24" s="6">
        <v>44465.080000000016</v>
      </c>
      <c r="I24" s="6">
        <v>34070.520000000004</v>
      </c>
      <c r="J24" s="6">
        <v>44776.72</v>
      </c>
      <c r="K24" s="6">
        <v>25835.74043999998</v>
      </c>
      <c r="L24" s="6">
        <v>13043.927319999988</v>
      </c>
      <c r="M24" s="6">
        <v>30850.513460000002</v>
      </c>
      <c r="N24" s="6">
        <v>45542.461110000004</v>
      </c>
      <c r="O24" s="6">
        <v>33065.33</v>
      </c>
      <c r="P24" s="6">
        <f>IF(P21-P22&lt;0,0,P21-P22)</f>
        <v>33903.811069999996</v>
      </c>
    </row>
    <row r="25" spans="1:16" ht="11.25" x14ac:dyDescent="0.2">
      <c r="A25" s="2" t="s">
        <v>6</v>
      </c>
      <c r="B25" s="7">
        <v>0.25196530236126524</v>
      </c>
      <c r="C25" s="7">
        <v>0.23522671143002152</v>
      </c>
      <c r="D25" s="7">
        <v>0.10937344229188035</v>
      </c>
      <c r="E25" s="7">
        <v>0.16246004266902689</v>
      </c>
      <c r="F25" s="7">
        <v>5.2664955090358035E-3</v>
      </c>
      <c r="G25" s="7">
        <v>0.17748342879548137</v>
      </c>
      <c r="H25" s="7">
        <v>0.338874303733258</v>
      </c>
      <c r="I25" s="7">
        <v>0.3081756569007138</v>
      </c>
      <c r="J25" s="7">
        <v>0.36078043862770276</v>
      </c>
      <c r="K25" s="7">
        <v>0.21110832198084922</v>
      </c>
      <c r="L25" s="7">
        <v>0.10624803956450106</v>
      </c>
      <c r="M25" s="7">
        <v>0.25761520811288185</v>
      </c>
      <c r="N25" s="7">
        <v>0.39651901508049059</v>
      </c>
      <c r="O25" s="7">
        <v>0.31169618724849629</v>
      </c>
      <c r="P25" s="7">
        <f>P24/P21</f>
        <v>0.32026494807945755</v>
      </c>
    </row>
  </sheetData>
  <phoneticPr fontId="0" type="noConversion"/>
  <printOptions horizontalCentered="1"/>
  <pageMargins left="0.25" right="0.25" top="0.75" bottom="0.75" header="0.3" footer="0.3"/>
  <pageSetup scale="90" orientation="landscape" horizontalDpi="300" r:id="rId1"/>
  <headerFooter alignWithMargins="0">
    <oddHeader>&amp;C&amp;"Arial,Bold"&amp;18Inside Construction Trends</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5" tint="0.39997558519241921"/>
    <outlinePr summaryBelow="0" summaryRight="0"/>
    <pageSetUpPr autoPageBreaks="0"/>
  </sheetPr>
  <dimension ref="A1:P25"/>
  <sheetViews>
    <sheetView showOutlineSymbols="0" workbookViewId="0">
      <selection activeCell="P21" sqref="P21"/>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79</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c r="N4"/>
      <c r="O4"/>
      <c r="P4"/>
    </row>
    <row r="5" spans="1:16" ht="11.25" x14ac:dyDescent="0.2">
      <c r="A5" s="2" t="s">
        <v>2</v>
      </c>
      <c r="B5" s="6">
        <v>1585</v>
      </c>
      <c r="C5" s="6">
        <v>1598</v>
      </c>
      <c r="D5" s="6">
        <v>1581</v>
      </c>
      <c r="E5" s="6">
        <v>1591</v>
      </c>
      <c r="F5" s="6">
        <v>1573</v>
      </c>
      <c r="G5" s="6">
        <v>1485</v>
      </c>
      <c r="H5" s="6">
        <v>1427</v>
      </c>
      <c r="I5" s="6">
        <v>1454</v>
      </c>
      <c r="J5" s="6">
        <v>1443</v>
      </c>
      <c r="K5" s="6">
        <v>1447</v>
      </c>
      <c r="L5" s="6">
        <v>1371</v>
      </c>
      <c r="M5" s="6">
        <v>1433</v>
      </c>
      <c r="N5" s="6">
        <v>1444</v>
      </c>
      <c r="O5" s="6">
        <v>1467</v>
      </c>
      <c r="P5" s="6">
        <v>1529</v>
      </c>
    </row>
    <row r="6" spans="1:16" ht="11.25" x14ac:dyDescent="0.2">
      <c r="A6" s="2" t="s">
        <v>3</v>
      </c>
      <c r="B6" s="6">
        <v>489</v>
      </c>
      <c r="C6" s="6">
        <v>454</v>
      </c>
      <c r="D6" s="6">
        <v>422</v>
      </c>
      <c r="E6" s="6">
        <v>439</v>
      </c>
      <c r="F6" s="6">
        <v>414</v>
      </c>
      <c r="G6" s="6">
        <v>376</v>
      </c>
      <c r="H6" s="6">
        <v>370</v>
      </c>
      <c r="I6" s="6">
        <v>350</v>
      </c>
      <c r="J6" s="6">
        <v>348</v>
      </c>
      <c r="K6" s="6">
        <v>351</v>
      </c>
      <c r="L6" s="6">
        <v>359</v>
      </c>
      <c r="M6" s="6">
        <v>343</v>
      </c>
      <c r="N6" s="6">
        <v>358</v>
      </c>
      <c r="O6" s="6">
        <v>347</v>
      </c>
      <c r="P6" s="6">
        <f>Data!$B$50</f>
        <v>349</v>
      </c>
    </row>
    <row r="7" spans="1:16" ht="11.25" x14ac:dyDescent="0.2">
      <c r="A7" s="2" t="s">
        <v>4</v>
      </c>
      <c r="B7" s="7">
        <v>0.30851735015772869</v>
      </c>
      <c r="C7" s="7">
        <v>0.28410513141426785</v>
      </c>
      <c r="D7" s="7">
        <v>0.26691967109424414</v>
      </c>
      <c r="E7" s="7">
        <v>0.27592708988057824</v>
      </c>
      <c r="F7" s="7">
        <v>0.26319135410044503</v>
      </c>
      <c r="G7" s="7">
        <v>0.2531986531986532</v>
      </c>
      <c r="H7" s="7">
        <v>0.2592852137351086</v>
      </c>
      <c r="I7" s="7">
        <v>0.24071526822558459</v>
      </c>
      <c r="J7" s="7">
        <v>0.24116424116424118</v>
      </c>
      <c r="K7" s="7">
        <v>0.24257083621285419</v>
      </c>
      <c r="L7" s="7">
        <v>0.26185266229029908</v>
      </c>
      <c r="M7" s="7">
        <v>0.23935799023028612</v>
      </c>
      <c r="N7" s="7">
        <v>0.24792243767313019</v>
      </c>
      <c r="O7" s="7">
        <v>0.2365371506475801</v>
      </c>
      <c r="P7" s="7">
        <f>IF(P6/P5&gt;1,1,P6/P5)</f>
        <v>0.22825376062786135</v>
      </c>
    </row>
    <row r="8" spans="1:16" ht="11.25" x14ac:dyDescent="0.2">
      <c r="A8" s="2" t="s">
        <v>5</v>
      </c>
      <c r="B8" s="6">
        <v>1096</v>
      </c>
      <c r="C8" s="6">
        <v>1144</v>
      </c>
      <c r="D8" s="6">
        <v>1159</v>
      </c>
      <c r="E8" s="6">
        <v>1152</v>
      </c>
      <c r="F8" s="6">
        <v>1159</v>
      </c>
      <c r="G8" s="6">
        <v>1109</v>
      </c>
      <c r="H8" s="6">
        <v>1057</v>
      </c>
      <c r="I8" s="6">
        <v>1104</v>
      </c>
      <c r="J8" s="6">
        <v>1095</v>
      </c>
      <c r="K8" s="6">
        <v>1096</v>
      </c>
      <c r="L8" s="6">
        <v>1012</v>
      </c>
      <c r="M8" s="6">
        <v>1090</v>
      </c>
      <c r="N8" s="6">
        <v>1086</v>
      </c>
      <c r="O8" s="6">
        <v>1120</v>
      </c>
      <c r="P8" s="6">
        <f>IF(P5-P6&lt;0,0,P5-P6)</f>
        <v>1180</v>
      </c>
    </row>
    <row r="9" spans="1:16" ht="11.25" x14ac:dyDescent="0.2">
      <c r="A9" s="2" t="s">
        <v>6</v>
      </c>
      <c r="B9" s="7">
        <v>0.69148264984227126</v>
      </c>
      <c r="C9" s="7">
        <v>0.71589486858573215</v>
      </c>
      <c r="D9" s="7">
        <v>0.73308032890575581</v>
      </c>
      <c r="E9" s="7">
        <v>0.72407291011942176</v>
      </c>
      <c r="F9" s="7">
        <v>0.73680864589955497</v>
      </c>
      <c r="G9" s="7">
        <v>0.7468013468013468</v>
      </c>
      <c r="H9" s="7">
        <v>0.7407147862648914</v>
      </c>
      <c r="I9" s="7">
        <v>0.75928473177441536</v>
      </c>
      <c r="J9" s="7">
        <v>0.75883575883575882</v>
      </c>
      <c r="K9" s="7">
        <v>0.75742916378714586</v>
      </c>
      <c r="L9" s="7">
        <v>0.73814733770970098</v>
      </c>
      <c r="M9" s="7">
        <v>0.76064200976971386</v>
      </c>
      <c r="N9" s="7">
        <v>0.75207756232686984</v>
      </c>
      <c r="O9" s="7">
        <v>0.76346284935241993</v>
      </c>
      <c r="P9" s="7">
        <f>P8/P5</f>
        <v>0.7717462393721386</v>
      </c>
    </row>
    <row r="10" spans="1:16" ht="11.25" x14ac:dyDescent="0.2">
      <c r="B10" s="5"/>
      <c r="C10" s="5"/>
      <c r="D10" s="5"/>
      <c r="E10" s="5"/>
      <c r="F10" s="5"/>
      <c r="G10" s="5"/>
      <c r="H10" s="5"/>
      <c r="I10" s="5"/>
      <c r="J10" s="5"/>
      <c r="K10" s="5"/>
      <c r="L10" s="5"/>
      <c r="M10" s="5"/>
      <c r="N10" s="5"/>
      <c r="O10" s="5"/>
      <c r="P10" s="5"/>
    </row>
    <row r="11" spans="1:16" ht="11.25" x14ac:dyDescent="0.2">
      <c r="A11" s="4" t="s">
        <v>7</v>
      </c>
      <c r="B11" s="5"/>
      <c r="C11" s="5"/>
      <c r="D11" s="5"/>
      <c r="E11" s="5"/>
      <c r="F11" s="5"/>
      <c r="G11" s="5"/>
      <c r="H11" s="5"/>
      <c r="I11" s="5"/>
      <c r="J11" s="5"/>
      <c r="K11" s="5"/>
      <c r="L11" s="5"/>
      <c r="M11" s="5"/>
      <c r="N11" s="5"/>
      <c r="O11" s="5"/>
      <c r="P11" s="5"/>
    </row>
    <row r="12" spans="1:16" ht="11.25" x14ac:dyDescent="0.2">
      <c r="A12" s="2" t="s">
        <v>2</v>
      </c>
      <c r="B12" s="6">
        <v>14754</v>
      </c>
      <c r="C12" s="6">
        <v>14898</v>
      </c>
      <c r="D12" s="6">
        <v>14893</v>
      </c>
      <c r="E12" s="6">
        <v>15235</v>
      </c>
      <c r="F12" s="6">
        <v>14557</v>
      </c>
      <c r="G12" s="6">
        <v>12632</v>
      </c>
      <c r="H12" s="6">
        <v>11814</v>
      </c>
      <c r="I12" s="6">
        <v>11766</v>
      </c>
      <c r="J12" s="6">
        <v>12002</v>
      </c>
      <c r="K12" s="6">
        <v>13246</v>
      </c>
      <c r="L12" s="6">
        <v>13596</v>
      </c>
      <c r="M12" s="6">
        <v>14290</v>
      </c>
      <c r="N12" s="6">
        <v>15029</v>
      </c>
      <c r="O12" s="6">
        <v>15843</v>
      </c>
      <c r="P12" s="6">
        <v>16775</v>
      </c>
    </row>
    <row r="13" spans="1:16" ht="11.25" x14ac:dyDescent="0.2">
      <c r="A13" s="2" t="s">
        <v>8</v>
      </c>
      <c r="B13" s="6">
        <v>10622.88</v>
      </c>
      <c r="C13" s="6">
        <v>10726.56</v>
      </c>
      <c r="D13" s="6">
        <v>10722.96</v>
      </c>
      <c r="E13" s="6">
        <v>10969.199999999999</v>
      </c>
      <c r="F13" s="6">
        <v>10189.9</v>
      </c>
      <c r="G13" s="6">
        <v>8842.4</v>
      </c>
      <c r="H13" s="6">
        <v>8269.7999999999993</v>
      </c>
      <c r="I13" s="6">
        <v>8236.1999999999989</v>
      </c>
      <c r="J13" s="6">
        <v>8401.4</v>
      </c>
      <c r="K13" s="6">
        <v>9272.1999999999989</v>
      </c>
      <c r="L13" s="6">
        <v>9517.1999999999989</v>
      </c>
      <c r="M13" s="6">
        <v>10003</v>
      </c>
      <c r="N13" s="6">
        <v>10520.3</v>
      </c>
      <c r="O13" s="6">
        <v>11090.099999999999</v>
      </c>
      <c r="P13" s="6">
        <f>P12*0.7</f>
        <v>11742.5</v>
      </c>
    </row>
    <row r="14" spans="1:16" ht="11.25" x14ac:dyDescent="0.2">
      <c r="A14" s="2" t="s">
        <v>3</v>
      </c>
      <c r="B14" s="6">
        <v>5175</v>
      </c>
      <c r="C14" s="6">
        <v>5324</v>
      </c>
      <c r="D14" s="6">
        <v>5288</v>
      </c>
      <c r="E14" s="6">
        <v>5797</v>
      </c>
      <c r="F14" s="6">
        <v>5241</v>
      </c>
      <c r="G14" s="6">
        <v>4401</v>
      </c>
      <c r="H14" s="6">
        <v>4007</v>
      </c>
      <c r="I14" s="6">
        <v>3989</v>
      </c>
      <c r="J14" s="6">
        <v>3935</v>
      </c>
      <c r="K14" s="6">
        <v>4626.916666666667</v>
      </c>
      <c r="L14" s="6">
        <v>4616</v>
      </c>
      <c r="M14" s="6">
        <v>5065.4999999999991</v>
      </c>
      <c r="N14" s="6">
        <v>5465.833333333333</v>
      </c>
      <c r="O14" s="6">
        <v>5646.1666666666661</v>
      </c>
      <c r="P14" s="6">
        <f>Data!$C$50</f>
        <v>6193.583333333333</v>
      </c>
    </row>
    <row r="15" spans="1:16" ht="11.25" x14ac:dyDescent="0.2">
      <c r="A15" s="2" t="s">
        <v>4</v>
      </c>
      <c r="B15" s="7">
        <v>0.4871560254846144</v>
      </c>
      <c r="C15" s="7">
        <v>0.49633806178308798</v>
      </c>
      <c r="D15" s="7">
        <v>0.49314741451987143</v>
      </c>
      <c r="E15" s="7">
        <v>0.52847974328118741</v>
      </c>
      <c r="F15" s="7">
        <v>0.51433281975289258</v>
      </c>
      <c r="G15" s="7">
        <v>0.4977155523387316</v>
      </c>
      <c r="H15" s="7">
        <v>0.48453408788604324</v>
      </c>
      <c r="I15" s="7">
        <v>0.48432529564605042</v>
      </c>
      <c r="J15" s="7">
        <v>0.4683743185659533</v>
      </c>
      <c r="K15" s="7">
        <v>0.49900958420511504</v>
      </c>
      <c r="L15" s="7">
        <v>0.48501660152145593</v>
      </c>
      <c r="M15" s="7">
        <v>0.50639808057582714</v>
      </c>
      <c r="N15" s="7">
        <v>0.51955109011466716</v>
      </c>
      <c r="O15" s="7">
        <v>0.50911774164945911</v>
      </c>
      <c r="P15" s="7">
        <f>IF(P14/P13&gt;1,1,P14/P13)</f>
        <v>0.52745014548293234</v>
      </c>
    </row>
    <row r="16" spans="1:16" ht="11.25" x14ac:dyDescent="0.2">
      <c r="A16" s="2" t="s">
        <v>5</v>
      </c>
      <c r="B16" s="6">
        <v>5447.8799999999992</v>
      </c>
      <c r="C16" s="6">
        <v>5402.5599999999995</v>
      </c>
      <c r="D16" s="6">
        <v>5434.9599999999991</v>
      </c>
      <c r="E16" s="6">
        <v>5172.1999999999989</v>
      </c>
      <c r="F16" s="6">
        <v>4948.8999999999996</v>
      </c>
      <c r="G16" s="6">
        <v>4441.3999999999996</v>
      </c>
      <c r="H16" s="6">
        <v>4262.7999999999993</v>
      </c>
      <c r="I16" s="6">
        <v>4247.1999999999989</v>
      </c>
      <c r="J16" s="6">
        <v>4466.3999999999996</v>
      </c>
      <c r="K16" s="6">
        <v>4645.2833333333319</v>
      </c>
      <c r="L16" s="6">
        <v>4901.1999999999989</v>
      </c>
      <c r="M16" s="6">
        <v>4937.5000000000009</v>
      </c>
      <c r="N16" s="6">
        <v>5054.4666666666662</v>
      </c>
      <c r="O16" s="6">
        <v>5443.9333333333325</v>
      </c>
      <c r="P16" s="6">
        <f>IF(P13-P14&lt;0,0,P13-P14)</f>
        <v>5548.916666666667</v>
      </c>
    </row>
    <row r="17" spans="1:16" ht="11.25" x14ac:dyDescent="0.2">
      <c r="A17" s="2" t="s">
        <v>6</v>
      </c>
      <c r="B17" s="7">
        <v>0.51284397451538566</v>
      </c>
      <c r="C17" s="7">
        <v>0.50366193821691196</v>
      </c>
      <c r="D17" s="7">
        <v>0.50685258548012857</v>
      </c>
      <c r="E17" s="7">
        <v>0.47152025671881265</v>
      </c>
      <c r="F17" s="7">
        <v>0.48566718024710742</v>
      </c>
      <c r="G17" s="7">
        <v>0.50228444766126845</v>
      </c>
      <c r="H17" s="7">
        <v>0.51546591211395676</v>
      </c>
      <c r="I17" s="7">
        <v>0.51567470435394958</v>
      </c>
      <c r="J17" s="7">
        <v>0.53162568143404665</v>
      </c>
      <c r="K17" s="7">
        <v>0.50099041579488501</v>
      </c>
      <c r="L17" s="7">
        <v>0.51498339847854402</v>
      </c>
      <c r="M17" s="7">
        <v>0.49360191942417286</v>
      </c>
      <c r="N17" s="7">
        <v>0.48044890988533279</v>
      </c>
      <c r="O17" s="7">
        <v>0.49088225835054083</v>
      </c>
      <c r="P17" s="7">
        <f>P16/P13</f>
        <v>0.47254985451706766</v>
      </c>
    </row>
    <row r="18" spans="1:16" ht="11.25" x14ac:dyDescent="0.2">
      <c r="B18" s="5"/>
      <c r="C18" s="5"/>
      <c r="D18" s="5"/>
      <c r="E18" s="5"/>
      <c r="F18" s="5"/>
      <c r="G18" s="5"/>
      <c r="H18" s="5"/>
      <c r="I18" s="5"/>
      <c r="J18" s="5"/>
      <c r="K18" s="5"/>
      <c r="L18" s="5"/>
      <c r="M18" s="5"/>
      <c r="N18" s="5"/>
      <c r="O18" s="5"/>
      <c r="P18" s="5"/>
    </row>
    <row r="19" spans="1:16" ht="11.25" x14ac:dyDescent="0.2">
      <c r="A19" s="4" t="s">
        <v>9</v>
      </c>
      <c r="B19" s="5"/>
      <c r="C19" s="5"/>
      <c r="D19" s="5"/>
      <c r="E19" s="5"/>
      <c r="F19" s="5"/>
      <c r="G19" s="5"/>
      <c r="H19" s="5"/>
      <c r="I19" s="5"/>
      <c r="J19" s="5"/>
      <c r="K19" s="5"/>
      <c r="L19" s="5"/>
      <c r="M19" s="5"/>
      <c r="N19" s="5"/>
      <c r="O19" s="5"/>
      <c r="P19" s="5"/>
    </row>
    <row r="20" spans="1:16" ht="11.25" x14ac:dyDescent="0.2">
      <c r="A20" s="2" t="s">
        <v>2</v>
      </c>
      <c r="B20" s="6">
        <v>633102</v>
      </c>
      <c r="C20" s="6">
        <v>659960</v>
      </c>
      <c r="D20" s="6">
        <v>672179</v>
      </c>
      <c r="E20" s="6">
        <v>719624</v>
      </c>
      <c r="F20" s="6">
        <v>723214</v>
      </c>
      <c r="G20" s="6">
        <v>600372</v>
      </c>
      <c r="H20" s="6">
        <v>573963</v>
      </c>
      <c r="I20" s="6">
        <v>587965</v>
      </c>
      <c r="J20" s="6">
        <v>616963</v>
      </c>
      <c r="K20" s="6">
        <v>708038</v>
      </c>
      <c r="L20" s="6">
        <v>751645</v>
      </c>
      <c r="M20" s="6">
        <v>829875</v>
      </c>
      <c r="N20" s="6">
        <v>887317</v>
      </c>
      <c r="O20" s="6">
        <v>965795</v>
      </c>
      <c r="P20" s="6">
        <v>1066967</v>
      </c>
    </row>
    <row r="21" spans="1:16" ht="11.25" x14ac:dyDescent="0.2">
      <c r="A21" s="2" t="s">
        <v>8</v>
      </c>
      <c r="B21" s="6">
        <v>424178.34</v>
      </c>
      <c r="C21" s="6">
        <v>442173.2</v>
      </c>
      <c r="D21" s="6">
        <v>450359.93000000005</v>
      </c>
      <c r="E21" s="6">
        <v>482148.08</v>
      </c>
      <c r="F21" s="6">
        <v>462856.96000000002</v>
      </c>
      <c r="G21" s="6">
        <v>384238.08000000002</v>
      </c>
      <c r="H21" s="6">
        <v>367336.32</v>
      </c>
      <c r="I21" s="6">
        <v>376297.60000000003</v>
      </c>
      <c r="J21" s="6">
        <v>394856.32</v>
      </c>
      <c r="K21" s="6">
        <v>453144.32000000001</v>
      </c>
      <c r="L21" s="6">
        <v>481052.8</v>
      </c>
      <c r="M21" s="6">
        <v>531120</v>
      </c>
      <c r="N21" s="6">
        <v>567882.88</v>
      </c>
      <c r="O21" s="6">
        <v>618108.80000000005</v>
      </c>
      <c r="P21" s="6">
        <f>P20*0.64</f>
        <v>682858.88</v>
      </c>
    </row>
    <row r="22" spans="1:16" ht="11.25" x14ac:dyDescent="0.2">
      <c r="A22" s="2" t="s">
        <v>3</v>
      </c>
      <c r="B22" s="6">
        <v>216962</v>
      </c>
      <c r="C22" s="6">
        <v>228742</v>
      </c>
      <c r="D22" s="6">
        <v>230048</v>
      </c>
      <c r="E22" s="6">
        <v>260434</v>
      </c>
      <c r="F22" s="6">
        <v>259000</v>
      </c>
      <c r="G22" s="6">
        <v>219379</v>
      </c>
      <c r="H22" s="6">
        <v>195691</v>
      </c>
      <c r="I22" s="6">
        <v>200641</v>
      </c>
      <c r="J22" s="6">
        <v>191277</v>
      </c>
      <c r="K22" s="6">
        <v>226159.34650000004</v>
      </c>
      <c r="L22" s="6">
        <v>229537.08936000001</v>
      </c>
      <c r="M22" s="6">
        <v>257163.98452999999</v>
      </c>
      <c r="N22" s="6">
        <v>268659.03125</v>
      </c>
      <c r="O22" s="6">
        <v>287997.37291000003</v>
      </c>
      <c r="P22" s="6">
        <f>Data!$D$50</f>
        <v>326618.26532999997</v>
      </c>
    </row>
    <row r="23" spans="1:16" ht="11.25" x14ac:dyDescent="0.2">
      <c r="A23" s="2" t="s">
        <v>4</v>
      </c>
      <c r="B23" s="7">
        <v>0.51148769171004815</v>
      </c>
      <c r="C23" s="7">
        <v>0.51731312526403683</v>
      </c>
      <c r="D23" s="7">
        <v>0.51080920986909284</v>
      </c>
      <c r="E23" s="7">
        <v>0.54015355614399629</v>
      </c>
      <c r="F23" s="7">
        <v>0.55956812229851738</v>
      </c>
      <c r="G23" s="7">
        <v>0.57094549296103081</v>
      </c>
      <c r="H23" s="7">
        <v>0.53272978833130358</v>
      </c>
      <c r="I23" s="7">
        <v>0.53319766057503415</v>
      </c>
      <c r="J23" s="7">
        <v>0.48442177650847779</v>
      </c>
      <c r="K23" s="7">
        <v>0.49908900215278001</v>
      </c>
      <c r="L23" s="7">
        <v>0.47715570798049617</v>
      </c>
      <c r="M23" s="7">
        <v>0.48419186724280761</v>
      </c>
      <c r="N23" s="7">
        <v>0.47308880177898655</v>
      </c>
      <c r="O23" s="7">
        <v>0.46593313816273124</v>
      </c>
      <c r="P23" s="7">
        <f>IF(P22/P21&gt;1,1,P22/P21)</f>
        <v>0.47831005043091768</v>
      </c>
    </row>
    <row r="24" spans="1:16" ht="11.25" x14ac:dyDescent="0.2">
      <c r="A24" s="2" t="s">
        <v>5</v>
      </c>
      <c r="B24" s="6">
        <v>207216.34000000003</v>
      </c>
      <c r="C24" s="6">
        <v>213431.2</v>
      </c>
      <c r="D24" s="6">
        <v>220311.93000000005</v>
      </c>
      <c r="E24" s="6">
        <v>221714.08000000002</v>
      </c>
      <c r="F24" s="6">
        <v>203856.96000000002</v>
      </c>
      <c r="G24" s="6">
        <v>164859.08000000002</v>
      </c>
      <c r="H24" s="6">
        <v>171645.32</v>
      </c>
      <c r="I24" s="6">
        <v>175656.60000000003</v>
      </c>
      <c r="J24" s="6">
        <v>203579.32</v>
      </c>
      <c r="K24" s="6">
        <v>226984.97349999996</v>
      </c>
      <c r="L24" s="6">
        <v>251515.71063999998</v>
      </c>
      <c r="M24" s="6">
        <v>273956.01546999998</v>
      </c>
      <c r="N24" s="6">
        <v>299223.84875</v>
      </c>
      <c r="O24" s="6">
        <v>330111.42709000001</v>
      </c>
      <c r="P24" s="6">
        <f>IF(P21-P22&lt;0,0,P21-P22)</f>
        <v>356240.61467000004</v>
      </c>
    </row>
    <row r="25" spans="1:16" ht="11.25" x14ac:dyDescent="0.2">
      <c r="A25" s="2" t="s">
        <v>6</v>
      </c>
      <c r="B25" s="7">
        <v>0.48851230828995185</v>
      </c>
      <c r="C25" s="7">
        <v>0.48268687473596322</v>
      </c>
      <c r="D25" s="7">
        <v>0.4891907901309071</v>
      </c>
      <c r="E25" s="7">
        <v>0.45984644385600376</v>
      </c>
      <c r="F25" s="7">
        <v>0.44043187770148257</v>
      </c>
      <c r="G25" s="7">
        <v>0.42905450703896919</v>
      </c>
      <c r="H25" s="7">
        <v>0.46727021166869642</v>
      </c>
      <c r="I25" s="7">
        <v>0.4668023394249658</v>
      </c>
      <c r="J25" s="7">
        <v>0.51557822349152216</v>
      </c>
      <c r="K25" s="7">
        <v>0.50091099784721993</v>
      </c>
      <c r="L25" s="7">
        <v>0.52284429201950389</v>
      </c>
      <c r="M25" s="7">
        <v>0.51580813275719228</v>
      </c>
      <c r="N25" s="7">
        <v>0.52691119822101351</v>
      </c>
      <c r="O25" s="7">
        <v>0.5340668618372687</v>
      </c>
      <c r="P25" s="7">
        <f>P24/P21</f>
        <v>0.52168994956908232</v>
      </c>
    </row>
  </sheetData>
  <phoneticPr fontId="0" type="noConversion"/>
  <printOptions horizontalCentered="1"/>
  <pageMargins left="0.25" right="0.25" top="0.75" bottom="0.75" header="0.3" footer="0.3"/>
  <pageSetup scale="90" orientation="landscape" r:id="rId1"/>
  <headerFooter alignWithMargins="0">
    <oddHeader>&amp;C&amp;"Arial,Bold"&amp;18Inside Construction Trends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outlinePr summaryBelow="0" summaryRight="0"/>
    <pageSetUpPr autoPageBreaks="0"/>
  </sheetPr>
  <dimension ref="A1:P25"/>
  <sheetViews>
    <sheetView showOutlineSymbols="0" workbookViewId="0">
      <selection activeCell="O5" sqref="O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17</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3195</v>
      </c>
      <c r="C5" s="6">
        <v>3312</v>
      </c>
      <c r="D5" s="6">
        <v>3427</v>
      </c>
      <c r="E5" s="6">
        <v>3496</v>
      </c>
      <c r="F5" s="6">
        <v>3504</v>
      </c>
      <c r="G5" s="6">
        <v>3457</v>
      </c>
      <c r="H5" s="6">
        <v>3343</v>
      </c>
      <c r="I5" s="6">
        <v>3236</v>
      </c>
      <c r="J5" s="6">
        <v>3167</v>
      </c>
      <c r="K5" s="6">
        <v>3155</v>
      </c>
      <c r="L5" s="6">
        <v>3233</v>
      </c>
      <c r="M5" s="6">
        <v>3272</v>
      </c>
      <c r="N5" s="6">
        <v>3315</v>
      </c>
      <c r="O5" s="6">
        <v>3370</v>
      </c>
      <c r="P5" s="6">
        <f>SUM(Alas!P5,Oreg!P5,Wash!P5)</f>
        <v>3424</v>
      </c>
    </row>
    <row r="6" spans="1:16" ht="11.25" x14ac:dyDescent="0.2">
      <c r="A6" s="2" t="s">
        <v>3</v>
      </c>
      <c r="B6" s="6">
        <v>986</v>
      </c>
      <c r="C6" s="6">
        <v>1010</v>
      </c>
      <c r="D6" s="6">
        <v>1044</v>
      </c>
      <c r="E6" s="6">
        <v>1059</v>
      </c>
      <c r="F6" s="6">
        <v>1018</v>
      </c>
      <c r="G6" s="6">
        <v>970</v>
      </c>
      <c r="H6" s="6">
        <v>936</v>
      </c>
      <c r="I6" s="6">
        <v>883</v>
      </c>
      <c r="J6" s="6">
        <v>861</v>
      </c>
      <c r="K6" s="6">
        <v>847</v>
      </c>
      <c r="L6" s="6">
        <v>849</v>
      </c>
      <c r="M6" s="6">
        <v>857</v>
      </c>
      <c r="N6" s="6">
        <v>852</v>
      </c>
      <c r="O6" s="6">
        <v>836</v>
      </c>
      <c r="P6" s="6">
        <f>Data!$G$7</f>
        <v>828</v>
      </c>
    </row>
    <row r="7" spans="1:16" ht="11.25" x14ac:dyDescent="0.2">
      <c r="A7" s="2" t="s">
        <v>4</v>
      </c>
      <c r="B7" s="7">
        <v>0.30860719874804382</v>
      </c>
      <c r="C7" s="7">
        <v>0.30495169082125606</v>
      </c>
      <c r="D7" s="7">
        <v>0.3046396264954771</v>
      </c>
      <c r="E7" s="7">
        <v>0.30291762013729978</v>
      </c>
      <c r="F7" s="7">
        <v>0.29052511415525112</v>
      </c>
      <c r="G7" s="7">
        <v>0.28059010702921611</v>
      </c>
      <c r="H7" s="7">
        <v>0.27998803469937183</v>
      </c>
      <c r="I7" s="7">
        <v>0.27286773794808405</v>
      </c>
      <c r="J7" s="7">
        <v>0.27186611935585731</v>
      </c>
      <c r="K7" s="7">
        <v>0.26846275752773374</v>
      </c>
      <c r="L7" s="7">
        <v>0.26260439220538201</v>
      </c>
      <c r="M7" s="7">
        <v>0.261919315403423</v>
      </c>
      <c r="N7" s="7">
        <v>0.25701357466063346</v>
      </c>
      <c r="O7" s="7">
        <v>0.24807121661721068</v>
      </c>
      <c r="P7" s="7">
        <f>P6/P5</f>
        <v>0.24182242990654207</v>
      </c>
    </row>
    <row r="8" spans="1:16" ht="11.25" x14ac:dyDescent="0.2">
      <c r="A8" s="2" t="s">
        <v>5</v>
      </c>
      <c r="B8" s="6">
        <v>2209</v>
      </c>
      <c r="C8" s="6">
        <v>2302</v>
      </c>
      <c r="D8" s="6">
        <v>2383</v>
      </c>
      <c r="E8" s="6">
        <v>2437</v>
      </c>
      <c r="F8" s="6">
        <v>2486</v>
      </c>
      <c r="G8" s="6">
        <v>2487</v>
      </c>
      <c r="H8" s="6">
        <v>2407</v>
      </c>
      <c r="I8" s="6">
        <v>2353</v>
      </c>
      <c r="J8" s="6">
        <v>2306</v>
      </c>
      <c r="K8" s="6">
        <v>2308</v>
      </c>
      <c r="L8" s="6">
        <v>2384</v>
      </c>
      <c r="M8" s="6">
        <v>2415</v>
      </c>
      <c r="N8" s="6">
        <v>2463</v>
      </c>
      <c r="O8" s="6">
        <v>2534</v>
      </c>
      <c r="P8" s="6">
        <f>P5-P6</f>
        <v>2596</v>
      </c>
    </row>
    <row r="9" spans="1:16" ht="11.25" x14ac:dyDescent="0.2">
      <c r="A9" s="2" t="s">
        <v>6</v>
      </c>
      <c r="B9" s="7">
        <v>0.69139280125195623</v>
      </c>
      <c r="C9" s="7">
        <v>0.69504830917874394</v>
      </c>
      <c r="D9" s="7">
        <v>0.69536037350452296</v>
      </c>
      <c r="E9" s="7">
        <v>0.69708237986270027</v>
      </c>
      <c r="F9" s="7">
        <v>0.70947488584474883</v>
      </c>
      <c r="G9" s="7">
        <v>0.71940989297078395</v>
      </c>
      <c r="H9" s="7">
        <v>0.72001196530062817</v>
      </c>
      <c r="I9" s="7">
        <v>0.72713226205191595</v>
      </c>
      <c r="J9" s="7">
        <v>0.72813388064414275</v>
      </c>
      <c r="K9" s="7">
        <v>0.73153724247226626</v>
      </c>
      <c r="L9" s="7">
        <v>0.73739560779461799</v>
      </c>
      <c r="M9" s="7">
        <v>0.73808068459657705</v>
      </c>
      <c r="N9" s="7">
        <v>0.74298642533936654</v>
      </c>
      <c r="O9" s="7">
        <v>0.75192878338278935</v>
      </c>
      <c r="P9" s="7">
        <f>P8/P5</f>
        <v>0.75817757009345799</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29091</v>
      </c>
      <c r="C12" s="6">
        <v>30748</v>
      </c>
      <c r="D12" s="6">
        <v>33457</v>
      </c>
      <c r="E12" s="6">
        <v>34724</v>
      </c>
      <c r="F12" s="6">
        <v>34886</v>
      </c>
      <c r="G12" s="6">
        <v>29448</v>
      </c>
      <c r="H12" s="6">
        <v>26655</v>
      </c>
      <c r="I12" s="6">
        <v>26751</v>
      </c>
      <c r="J12" s="6">
        <v>26932</v>
      </c>
      <c r="K12" s="6">
        <v>28012</v>
      </c>
      <c r="L12" s="6">
        <v>29429</v>
      </c>
      <c r="M12" s="6">
        <v>30613</v>
      </c>
      <c r="N12" s="6">
        <v>32968</v>
      </c>
      <c r="O12" s="6">
        <v>34563</v>
      </c>
      <c r="P12" s="6">
        <f>SUM(Alas!P12,Oreg!P12,Wash!P12)</f>
        <v>36587</v>
      </c>
    </row>
    <row r="13" spans="1:16" ht="11.25" x14ac:dyDescent="0.2">
      <c r="A13" s="2" t="s">
        <v>8</v>
      </c>
      <c r="B13" s="6">
        <v>20945.52</v>
      </c>
      <c r="C13" s="6">
        <v>22138.559999999998</v>
      </c>
      <c r="D13" s="6">
        <v>24089.040000000001</v>
      </c>
      <c r="E13" s="6">
        <v>25001.279999999999</v>
      </c>
      <c r="F13" s="6">
        <v>24420.199999999997</v>
      </c>
      <c r="G13" s="6">
        <v>20613.599999999999</v>
      </c>
      <c r="H13" s="6">
        <v>18658.5</v>
      </c>
      <c r="I13" s="6">
        <v>18725.699999999997</v>
      </c>
      <c r="J13" s="6">
        <v>18852.399999999998</v>
      </c>
      <c r="K13" s="6">
        <v>19608.399999999998</v>
      </c>
      <c r="L13" s="6">
        <v>20600.3</v>
      </c>
      <c r="M13" s="6">
        <v>21429.1</v>
      </c>
      <c r="N13" s="6">
        <v>23077.599999999999</v>
      </c>
      <c r="O13" s="6">
        <v>24194.1</v>
      </c>
      <c r="P13" s="6">
        <f>P12*0.7</f>
        <v>25610.899999999998</v>
      </c>
    </row>
    <row r="14" spans="1:16" ht="11.25" x14ac:dyDescent="0.2">
      <c r="A14" s="2" t="s">
        <v>3</v>
      </c>
      <c r="B14" s="6">
        <v>10256</v>
      </c>
      <c r="C14" s="6">
        <v>11082</v>
      </c>
      <c r="D14" s="6">
        <v>11601</v>
      </c>
      <c r="E14" s="6">
        <v>13675</v>
      </c>
      <c r="F14" s="6">
        <v>14295</v>
      </c>
      <c r="G14" s="6">
        <v>11758</v>
      </c>
      <c r="H14" s="6">
        <v>11011</v>
      </c>
      <c r="I14" s="6">
        <v>11299</v>
      </c>
      <c r="J14" s="6">
        <v>11740</v>
      </c>
      <c r="K14" s="6">
        <v>12210.083333333334</v>
      </c>
      <c r="L14" s="6">
        <v>13199.333333333332</v>
      </c>
      <c r="M14" s="6">
        <v>13292.583333333334</v>
      </c>
      <c r="N14" s="6">
        <v>14189</v>
      </c>
      <c r="O14" s="6">
        <v>15332.583333333334</v>
      </c>
      <c r="P14" s="6">
        <f>Data!$H$7</f>
        <v>16396.916666666668</v>
      </c>
    </row>
    <row r="15" spans="1:16" ht="11.25" x14ac:dyDescent="0.2">
      <c r="A15" s="2" t="s">
        <v>4</v>
      </c>
      <c r="B15" s="7">
        <v>0.48965124761762896</v>
      </c>
      <c r="C15" s="7">
        <v>0.5005745631152162</v>
      </c>
      <c r="D15" s="7">
        <v>0.48158830737962161</v>
      </c>
      <c r="E15" s="7">
        <v>0.5469719950338543</v>
      </c>
      <c r="F15" s="7">
        <v>0.58537604114626418</v>
      </c>
      <c r="G15" s="7">
        <v>0.57040012418985531</v>
      </c>
      <c r="H15" s="7">
        <v>0.59013318326767961</v>
      </c>
      <c r="I15" s="7">
        <v>0.60339533368579024</v>
      </c>
      <c r="J15" s="7">
        <v>0.62273238420572452</v>
      </c>
      <c r="K15" s="7">
        <v>0.62269656541754226</v>
      </c>
      <c r="L15" s="7">
        <v>0.64073500547726647</v>
      </c>
      <c r="M15" s="7">
        <v>0.62030525469260656</v>
      </c>
      <c r="N15" s="7">
        <v>0.61483863140014561</v>
      </c>
      <c r="O15" s="7">
        <v>0.63373232868068397</v>
      </c>
      <c r="P15" s="7">
        <f>P14/P13</f>
        <v>0.64023195852807468</v>
      </c>
    </row>
    <row r="16" spans="1:16" ht="11.25" x14ac:dyDescent="0.2">
      <c r="A16" s="2" t="s">
        <v>5</v>
      </c>
      <c r="B16" s="6">
        <v>10689.52</v>
      </c>
      <c r="C16" s="6">
        <v>11056.559999999998</v>
      </c>
      <c r="D16" s="6">
        <v>12488.04</v>
      </c>
      <c r="E16" s="6">
        <v>11326.279999999999</v>
      </c>
      <c r="F16" s="6">
        <v>10125.199999999997</v>
      </c>
      <c r="G16" s="6">
        <v>8855.5999999999985</v>
      </c>
      <c r="H16" s="6">
        <v>7647.5</v>
      </c>
      <c r="I16" s="6">
        <v>7426.6999999999971</v>
      </c>
      <c r="J16" s="6">
        <v>7112.3999999999978</v>
      </c>
      <c r="K16" s="6">
        <v>7398.3166666666639</v>
      </c>
      <c r="L16" s="6">
        <v>7400.9666666666672</v>
      </c>
      <c r="M16" s="6">
        <v>8136.5166666666646</v>
      </c>
      <c r="N16" s="6">
        <v>8888.5999999999985</v>
      </c>
      <c r="O16" s="6">
        <v>8861.5166666666646</v>
      </c>
      <c r="P16" s="6">
        <f>P13-P14</f>
        <v>9213.9833333333299</v>
      </c>
    </row>
    <row r="17" spans="1:16" ht="11.25" x14ac:dyDescent="0.2">
      <c r="A17" s="2" t="s">
        <v>6</v>
      </c>
      <c r="B17" s="7">
        <v>0.51034875238237098</v>
      </c>
      <c r="C17" s="7">
        <v>0.4994254368847838</v>
      </c>
      <c r="D17" s="7">
        <v>0.51841169262037845</v>
      </c>
      <c r="E17" s="7">
        <v>0.4530280049661457</v>
      </c>
      <c r="F17" s="7">
        <v>0.41462395885373576</v>
      </c>
      <c r="G17" s="7">
        <v>0.42959987581014469</v>
      </c>
      <c r="H17" s="7">
        <v>0.40986681673232039</v>
      </c>
      <c r="I17" s="7">
        <v>0.39660466631420976</v>
      </c>
      <c r="J17" s="7">
        <v>0.37726761579427548</v>
      </c>
      <c r="K17" s="7">
        <v>0.37730343458245774</v>
      </c>
      <c r="L17" s="7">
        <v>0.35926499452273353</v>
      </c>
      <c r="M17" s="7">
        <v>0.37969474530739344</v>
      </c>
      <c r="N17" s="7">
        <v>0.38516136859985439</v>
      </c>
      <c r="O17" s="7">
        <v>0.36626767131931609</v>
      </c>
      <c r="P17" s="7">
        <f>P16/P13</f>
        <v>0.35976804147192526</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1338409</v>
      </c>
      <c r="C20" s="6">
        <v>1444451</v>
      </c>
      <c r="D20" s="6">
        <v>1619873</v>
      </c>
      <c r="E20" s="6">
        <v>1789870</v>
      </c>
      <c r="F20" s="6">
        <v>1913955</v>
      </c>
      <c r="G20" s="6">
        <v>1643824</v>
      </c>
      <c r="H20" s="6">
        <v>1504625</v>
      </c>
      <c r="I20" s="6">
        <v>1583821</v>
      </c>
      <c r="J20" s="6">
        <v>1621326</v>
      </c>
      <c r="K20" s="6">
        <v>1702138</v>
      </c>
      <c r="L20" s="6">
        <v>1835105</v>
      </c>
      <c r="M20" s="6">
        <v>1938853</v>
      </c>
      <c r="N20" s="6">
        <v>2174578</v>
      </c>
      <c r="O20" s="6">
        <v>2370843</v>
      </c>
      <c r="P20" s="6">
        <f>SUM(Alas!P20,Oreg!P20,Wash!P20)</f>
        <v>2642263</v>
      </c>
    </row>
    <row r="21" spans="1:16" ht="11.25" x14ac:dyDescent="0.2">
      <c r="A21" s="2" t="s">
        <v>8</v>
      </c>
      <c r="B21" s="6">
        <v>896734.03</v>
      </c>
      <c r="C21" s="6">
        <v>967782.17</v>
      </c>
      <c r="D21" s="6">
        <v>1085314.9100000001</v>
      </c>
      <c r="E21" s="6">
        <v>1199212.9000000001</v>
      </c>
      <c r="F21" s="6">
        <v>1224931.2</v>
      </c>
      <c r="G21" s="6">
        <v>1052047.3600000001</v>
      </c>
      <c r="H21" s="6">
        <v>962960</v>
      </c>
      <c r="I21" s="6">
        <v>1013645.4400000001</v>
      </c>
      <c r="J21" s="6">
        <v>1037648.64</v>
      </c>
      <c r="K21" s="6">
        <v>1089368.32</v>
      </c>
      <c r="L21" s="6">
        <v>1174467.2</v>
      </c>
      <c r="M21" s="6">
        <v>1240865.92</v>
      </c>
      <c r="N21" s="6">
        <v>1391729.92</v>
      </c>
      <c r="O21" s="6">
        <v>1517339.52</v>
      </c>
      <c r="P21" s="6">
        <f>P20*0.64</f>
        <v>1691048.32</v>
      </c>
    </row>
    <row r="22" spans="1:16" ht="11.25" x14ac:dyDescent="0.2">
      <c r="A22" s="2" t="s">
        <v>3</v>
      </c>
      <c r="B22" s="6">
        <v>525119</v>
      </c>
      <c r="C22" s="6">
        <v>549704</v>
      </c>
      <c r="D22" s="6">
        <v>623386</v>
      </c>
      <c r="E22" s="6">
        <v>733237</v>
      </c>
      <c r="F22" s="6">
        <v>799990</v>
      </c>
      <c r="G22" s="6">
        <v>661876</v>
      </c>
      <c r="H22" s="6">
        <v>632234</v>
      </c>
      <c r="I22" s="6">
        <v>652539</v>
      </c>
      <c r="J22" s="6">
        <v>707200</v>
      </c>
      <c r="K22" s="6">
        <v>746042.32001000002</v>
      </c>
      <c r="L22" s="6">
        <v>827775.98925999994</v>
      </c>
      <c r="M22" s="6">
        <v>847533.4169800001</v>
      </c>
      <c r="N22" s="6">
        <v>942454.84712000005</v>
      </c>
      <c r="O22" s="6">
        <v>1031208.97667</v>
      </c>
      <c r="P22" s="6">
        <f>Data!$I$7</f>
        <v>1173544.7804499997</v>
      </c>
    </row>
    <row r="23" spans="1:16" ht="11.25" x14ac:dyDescent="0.2">
      <c r="A23" s="2" t="s">
        <v>4</v>
      </c>
      <c r="B23" s="7">
        <v>0.58559057918210156</v>
      </c>
      <c r="C23" s="7">
        <v>0.56800385152787014</v>
      </c>
      <c r="D23" s="7">
        <v>0.57438260016164333</v>
      </c>
      <c r="E23" s="7">
        <v>0.61143188169506846</v>
      </c>
      <c r="F23" s="7">
        <v>0.65308974087687544</v>
      </c>
      <c r="G23" s="7">
        <v>0.62913137294503541</v>
      </c>
      <c r="H23" s="7">
        <v>0.65655271246988456</v>
      </c>
      <c r="I23" s="7">
        <v>0.64375468408361802</v>
      </c>
      <c r="J23" s="7">
        <v>0.68154091157484675</v>
      </c>
      <c r="K23" s="7">
        <v>0.68483937554747321</v>
      </c>
      <c r="L23" s="7">
        <v>0.70480979737876037</v>
      </c>
      <c r="M23" s="7">
        <v>0.68301772441296493</v>
      </c>
      <c r="N23" s="7">
        <v>0.67718228485021004</v>
      </c>
      <c r="O23" s="7">
        <v>0.67961650182946531</v>
      </c>
      <c r="P23" s="7">
        <f>P22/P21</f>
        <v>0.69397471767690211</v>
      </c>
    </row>
    <row r="24" spans="1:16" ht="11.25" x14ac:dyDescent="0.2">
      <c r="A24" s="2" t="s">
        <v>5</v>
      </c>
      <c r="B24" s="6">
        <v>371615.03</v>
      </c>
      <c r="C24" s="6">
        <v>418078.17000000004</v>
      </c>
      <c r="D24" s="6">
        <v>461928.91000000015</v>
      </c>
      <c r="E24" s="6">
        <v>465975.90000000014</v>
      </c>
      <c r="F24" s="6">
        <v>424941.19999999995</v>
      </c>
      <c r="G24" s="6">
        <v>390171.3600000001</v>
      </c>
      <c r="H24" s="6">
        <v>330726</v>
      </c>
      <c r="I24" s="6">
        <v>361106.44000000006</v>
      </c>
      <c r="J24" s="6">
        <v>330448.64000000001</v>
      </c>
      <c r="K24" s="6">
        <v>343325.99999000004</v>
      </c>
      <c r="L24" s="6">
        <v>346691.21074000001</v>
      </c>
      <c r="M24" s="6">
        <v>393332.50301999983</v>
      </c>
      <c r="N24" s="6">
        <v>449275.07287999988</v>
      </c>
      <c r="O24" s="6">
        <v>486130.54333000001</v>
      </c>
      <c r="P24" s="6">
        <f>P21-P22</f>
        <v>517503.53955000034</v>
      </c>
    </row>
    <row r="25" spans="1:16" ht="11.25" x14ac:dyDescent="0.2">
      <c r="A25" s="2" t="s">
        <v>6</v>
      </c>
      <c r="B25" s="7">
        <v>0.4144094208178985</v>
      </c>
      <c r="C25" s="7">
        <v>0.43199614847212986</v>
      </c>
      <c r="D25" s="7">
        <v>0.42561739983835667</v>
      </c>
      <c r="E25" s="7">
        <v>0.3885681183049316</v>
      </c>
      <c r="F25" s="7">
        <v>0.34691025912312462</v>
      </c>
      <c r="G25" s="7">
        <v>0.37086862705496459</v>
      </c>
      <c r="H25" s="7">
        <v>0.3434472875301155</v>
      </c>
      <c r="I25" s="7">
        <v>0.35624531591638198</v>
      </c>
      <c r="J25" s="7">
        <v>0.31845908842515325</v>
      </c>
      <c r="K25" s="7">
        <v>0.31516062445252679</v>
      </c>
      <c r="L25" s="7">
        <v>0.29519020262123968</v>
      </c>
      <c r="M25" s="7">
        <v>0.31698227558703512</v>
      </c>
      <c r="N25" s="7">
        <v>0.32281771514978991</v>
      </c>
      <c r="O25" s="7">
        <v>0.32038349817053469</v>
      </c>
      <c r="P25" s="7">
        <f>P24/P21</f>
        <v>0.30602528232309784</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5" tint="0.39997558519241921"/>
    <outlinePr summaryBelow="0" summaryRight="0"/>
    <pageSetUpPr autoPageBreaks="0"/>
  </sheetPr>
  <dimension ref="A1:P25"/>
  <sheetViews>
    <sheetView showOutlineSymbols="0" workbookViewId="0"/>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80</v>
      </c>
    </row>
    <row r="2" spans="1:16" ht="11.25" x14ac:dyDescent="0.2">
      <c r="B2" s="16">
        <v>2004</v>
      </c>
      <c r="C2" s="16">
        <v>2005</v>
      </c>
      <c r="D2" s="16">
        <v>2006</v>
      </c>
      <c r="E2" s="16">
        <v>2007</v>
      </c>
      <c r="F2" s="16">
        <v>2008</v>
      </c>
      <c r="G2" s="16">
        <v>2009</v>
      </c>
      <c r="H2" s="16">
        <v>2010</v>
      </c>
      <c r="I2" s="16">
        <v>2011</v>
      </c>
      <c r="J2" s="16">
        <v>2012</v>
      </c>
      <c r="K2" s="16">
        <v>2013</v>
      </c>
      <c r="L2" s="16">
        <v>2014</v>
      </c>
      <c r="M2" s="16">
        <v>2015</v>
      </c>
      <c r="N2" s="16">
        <v>2016</v>
      </c>
      <c r="O2" s="16">
        <v>2017</v>
      </c>
      <c r="P2" s="16">
        <v>2018</v>
      </c>
    </row>
    <row r="3" spans="1:16" x14ac:dyDescent="0.2">
      <c r="A3" s="1"/>
      <c r="B3"/>
      <c r="M3"/>
      <c r="N3"/>
      <c r="O3"/>
      <c r="P3"/>
    </row>
    <row r="4" spans="1:16" x14ac:dyDescent="0.2">
      <c r="A4" s="4" t="s">
        <v>137</v>
      </c>
      <c r="B4"/>
      <c r="M4" s="107"/>
      <c r="N4" s="107"/>
      <c r="O4" s="107"/>
      <c r="P4" s="107"/>
    </row>
    <row r="5" spans="1:16" ht="11.25" x14ac:dyDescent="0.2">
      <c r="A5" s="2" t="s">
        <v>2</v>
      </c>
      <c r="B5" s="6">
        <v>273</v>
      </c>
      <c r="C5" s="6">
        <v>285</v>
      </c>
      <c r="D5" s="6">
        <v>294</v>
      </c>
      <c r="E5" s="6">
        <v>323</v>
      </c>
      <c r="F5" s="6">
        <v>349</v>
      </c>
      <c r="G5" s="6">
        <v>357</v>
      </c>
      <c r="H5" s="6">
        <v>364</v>
      </c>
      <c r="I5" s="6">
        <v>353</v>
      </c>
      <c r="J5" s="6">
        <v>353</v>
      </c>
      <c r="K5" s="6">
        <v>363</v>
      </c>
      <c r="L5" s="6">
        <v>350</v>
      </c>
      <c r="M5" s="6">
        <v>342</v>
      </c>
      <c r="N5" s="6">
        <v>337</v>
      </c>
      <c r="O5" s="6">
        <v>333</v>
      </c>
      <c r="P5" s="6">
        <v>331</v>
      </c>
    </row>
    <row r="6" spans="1:16" ht="11.25" x14ac:dyDescent="0.2">
      <c r="A6" s="2" t="s">
        <v>3</v>
      </c>
      <c r="B6" s="6">
        <v>51</v>
      </c>
      <c r="C6" s="6">
        <v>61</v>
      </c>
      <c r="D6" s="6">
        <v>58</v>
      </c>
      <c r="E6" s="6">
        <v>55</v>
      </c>
      <c r="F6" s="6">
        <v>59</v>
      </c>
      <c r="G6" s="6">
        <v>72</v>
      </c>
      <c r="H6" s="6">
        <v>69</v>
      </c>
      <c r="I6" s="6">
        <v>61</v>
      </c>
      <c r="J6" s="6">
        <v>62</v>
      </c>
      <c r="K6" s="6">
        <v>69</v>
      </c>
      <c r="L6" s="6">
        <v>72</v>
      </c>
      <c r="M6" s="6">
        <v>71</v>
      </c>
      <c r="N6" s="6">
        <v>64</v>
      </c>
      <c r="O6" s="6">
        <v>59</v>
      </c>
      <c r="P6" s="6">
        <f>Data!$B$51</f>
        <v>58</v>
      </c>
    </row>
    <row r="7" spans="1:16" ht="11.25" x14ac:dyDescent="0.2">
      <c r="A7" s="2" t="s">
        <v>4</v>
      </c>
      <c r="B7" s="7">
        <v>0.18681318681318682</v>
      </c>
      <c r="C7" s="7">
        <v>0.21403508771929824</v>
      </c>
      <c r="D7" s="7">
        <v>0.19727891156462585</v>
      </c>
      <c r="E7" s="7">
        <v>0.17027863777089783</v>
      </c>
      <c r="F7" s="7">
        <v>0.16905444126074498</v>
      </c>
      <c r="G7" s="7">
        <v>0.20168067226890757</v>
      </c>
      <c r="H7" s="7">
        <v>0.18956043956043955</v>
      </c>
      <c r="I7" s="7">
        <v>0.17280453257790368</v>
      </c>
      <c r="J7" s="7">
        <v>0.17563739376770537</v>
      </c>
      <c r="K7" s="7">
        <v>0.19008264462809918</v>
      </c>
      <c r="L7" s="7">
        <v>0.20571428571428571</v>
      </c>
      <c r="M7" s="7">
        <v>0.20760233918128654</v>
      </c>
      <c r="N7" s="7">
        <v>0.18991097922848665</v>
      </c>
      <c r="O7" s="7">
        <v>0.17717717717717718</v>
      </c>
      <c r="P7" s="7">
        <f>IF(P6/P5&gt;1,1,P6/P5)</f>
        <v>0.17522658610271905</v>
      </c>
    </row>
    <row r="8" spans="1:16" ht="11.25" x14ac:dyDescent="0.2">
      <c r="A8" s="2" t="s">
        <v>5</v>
      </c>
      <c r="B8" s="6">
        <v>222</v>
      </c>
      <c r="C8" s="6">
        <v>224</v>
      </c>
      <c r="D8" s="6">
        <v>236</v>
      </c>
      <c r="E8" s="6">
        <v>268</v>
      </c>
      <c r="F8" s="6">
        <v>290</v>
      </c>
      <c r="G8" s="6">
        <v>285</v>
      </c>
      <c r="H8" s="6">
        <v>295</v>
      </c>
      <c r="I8" s="6">
        <v>292</v>
      </c>
      <c r="J8" s="6">
        <v>291</v>
      </c>
      <c r="K8" s="6">
        <v>294</v>
      </c>
      <c r="L8" s="6">
        <v>278</v>
      </c>
      <c r="M8" s="6">
        <v>271</v>
      </c>
      <c r="N8" s="6">
        <v>273</v>
      </c>
      <c r="O8" s="6">
        <v>274</v>
      </c>
      <c r="P8" s="6">
        <f>IF(P5-P6&lt;0,0,P5-P6)</f>
        <v>273</v>
      </c>
    </row>
    <row r="9" spans="1:16" ht="11.25" x14ac:dyDescent="0.2">
      <c r="A9" s="2" t="s">
        <v>6</v>
      </c>
      <c r="B9" s="7">
        <v>0.81318681318681318</v>
      </c>
      <c r="C9" s="7">
        <v>0.78596491228070176</v>
      </c>
      <c r="D9" s="7">
        <v>0.80272108843537415</v>
      </c>
      <c r="E9" s="7">
        <v>0.8297213622291022</v>
      </c>
      <c r="F9" s="7">
        <v>0.83094555873925502</v>
      </c>
      <c r="G9" s="7">
        <v>0.79831932773109249</v>
      </c>
      <c r="H9" s="7">
        <v>0.81043956043956045</v>
      </c>
      <c r="I9" s="7">
        <v>0.82719546742209626</v>
      </c>
      <c r="J9" s="7">
        <v>0.82436260623229463</v>
      </c>
      <c r="K9" s="7">
        <v>0.80991735537190079</v>
      </c>
      <c r="L9" s="7">
        <v>0.79428571428571426</v>
      </c>
      <c r="M9" s="7">
        <v>0.79239766081871343</v>
      </c>
      <c r="N9" s="7">
        <v>0.81008902077151335</v>
      </c>
      <c r="O9" s="7">
        <v>0.82282282282282282</v>
      </c>
      <c r="P9" s="7">
        <f>P8/P5</f>
        <v>0.82477341389728098</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1845</v>
      </c>
      <c r="C12" s="6">
        <v>1944</v>
      </c>
      <c r="D12" s="6">
        <v>2163</v>
      </c>
      <c r="E12" s="6">
        <v>2512</v>
      </c>
      <c r="F12" s="6">
        <v>2799</v>
      </c>
      <c r="G12" s="6">
        <v>2517</v>
      </c>
      <c r="H12" s="6">
        <v>2546</v>
      </c>
      <c r="I12" s="6">
        <v>2236</v>
      </c>
      <c r="J12" s="6">
        <v>2178</v>
      </c>
      <c r="K12" s="6">
        <v>2508</v>
      </c>
      <c r="L12" s="6">
        <v>2565</v>
      </c>
      <c r="M12" s="6">
        <v>2602</v>
      </c>
      <c r="N12" s="6">
        <v>2356</v>
      </c>
      <c r="O12" s="6">
        <v>2210</v>
      </c>
      <c r="P12" s="6">
        <v>2131</v>
      </c>
    </row>
    <row r="13" spans="1:16" ht="11.25" x14ac:dyDescent="0.2">
      <c r="A13" s="2" t="s">
        <v>8</v>
      </c>
      <c r="B13" s="6">
        <v>1328.3999999999999</v>
      </c>
      <c r="C13" s="6">
        <v>1399.6799999999998</v>
      </c>
      <c r="D13" s="6">
        <v>1557.36</v>
      </c>
      <c r="E13" s="6">
        <v>1808.6399999999999</v>
      </c>
      <c r="F13" s="6">
        <v>1959.3</v>
      </c>
      <c r="G13" s="6">
        <v>1761.8999999999999</v>
      </c>
      <c r="H13" s="6">
        <v>1782.1999999999998</v>
      </c>
      <c r="I13" s="6">
        <v>1565.1999999999998</v>
      </c>
      <c r="J13" s="6">
        <v>1524.6</v>
      </c>
      <c r="K13" s="6">
        <v>1755.6</v>
      </c>
      <c r="L13" s="6">
        <v>1795.4999999999998</v>
      </c>
      <c r="M13" s="6">
        <v>1821.3999999999999</v>
      </c>
      <c r="N13" s="6">
        <v>1649.1999999999998</v>
      </c>
      <c r="O13" s="6">
        <v>1547</v>
      </c>
      <c r="P13" s="6">
        <f>P12*0.7</f>
        <v>1491.6999999999998</v>
      </c>
    </row>
    <row r="14" spans="1:16" ht="11.25" x14ac:dyDescent="0.2">
      <c r="A14" s="2" t="s">
        <v>3</v>
      </c>
      <c r="B14" s="6">
        <v>381</v>
      </c>
      <c r="C14" s="6">
        <v>459</v>
      </c>
      <c r="D14" s="6">
        <v>515</v>
      </c>
      <c r="E14" s="6">
        <v>575</v>
      </c>
      <c r="F14" s="6">
        <v>645</v>
      </c>
      <c r="G14" s="6">
        <v>575</v>
      </c>
      <c r="H14" s="6">
        <v>522</v>
      </c>
      <c r="I14" s="6">
        <v>503</v>
      </c>
      <c r="J14" s="6">
        <v>509</v>
      </c>
      <c r="K14" s="6">
        <v>701.66666666666663</v>
      </c>
      <c r="L14" s="6">
        <v>636.41666666666663</v>
      </c>
      <c r="M14" s="6">
        <v>620.08333333333337</v>
      </c>
      <c r="N14" s="6">
        <v>456.08333333333337</v>
      </c>
      <c r="O14" s="6">
        <v>452.58333333333331</v>
      </c>
      <c r="P14" s="6">
        <f>Data!$C$51</f>
        <v>490.5</v>
      </c>
    </row>
    <row r="15" spans="1:16" ht="11.25" x14ac:dyDescent="0.2">
      <c r="A15" s="2" t="s">
        <v>4</v>
      </c>
      <c r="B15" s="7">
        <v>0.28681120144534783</v>
      </c>
      <c r="C15" s="7">
        <v>0.32793209876543211</v>
      </c>
      <c r="D15" s="7">
        <v>0.3306878306878307</v>
      </c>
      <c r="E15" s="7">
        <v>0.31791843595187547</v>
      </c>
      <c r="F15" s="7">
        <v>0.32919920379727452</v>
      </c>
      <c r="G15" s="7">
        <v>0.3263522333844146</v>
      </c>
      <c r="H15" s="7">
        <v>0.29289642015486478</v>
      </c>
      <c r="I15" s="7">
        <v>0.32136468182979816</v>
      </c>
      <c r="J15" s="7">
        <v>0.33385806113078842</v>
      </c>
      <c r="K15" s="7">
        <v>0.39967342598921546</v>
      </c>
      <c r="L15" s="7">
        <v>0.35445094217024042</v>
      </c>
      <c r="M15" s="7">
        <v>0.34044324878298748</v>
      </c>
      <c r="N15" s="7">
        <v>0.27654822540221524</v>
      </c>
      <c r="O15" s="7">
        <v>0.29255548373195434</v>
      </c>
      <c r="P15" s="7">
        <f>IF(P14/P13&gt;1,1,P14/P13)</f>
        <v>0.32881946772139176</v>
      </c>
    </row>
    <row r="16" spans="1:16" ht="11.25" x14ac:dyDescent="0.2">
      <c r="A16" s="2" t="s">
        <v>5</v>
      </c>
      <c r="B16" s="6">
        <v>947.39999999999986</v>
      </c>
      <c r="C16" s="6">
        <v>940.67999999999984</v>
      </c>
      <c r="D16" s="6">
        <v>1042.3599999999999</v>
      </c>
      <c r="E16" s="6">
        <v>1233.6399999999999</v>
      </c>
      <c r="F16" s="6">
        <v>1314.3</v>
      </c>
      <c r="G16" s="6">
        <v>1186.8999999999999</v>
      </c>
      <c r="H16" s="6">
        <v>1260.1999999999998</v>
      </c>
      <c r="I16" s="6">
        <v>1062.1999999999998</v>
      </c>
      <c r="J16" s="6">
        <v>1015.5999999999999</v>
      </c>
      <c r="K16" s="6">
        <v>1053.9333333333334</v>
      </c>
      <c r="L16" s="6">
        <v>1159.083333333333</v>
      </c>
      <c r="M16" s="6">
        <v>1201.3166666666666</v>
      </c>
      <c r="N16" s="6">
        <v>1193.1166666666663</v>
      </c>
      <c r="O16" s="6">
        <v>1094.4166666666667</v>
      </c>
      <c r="P16" s="6">
        <f>IF(P13-P14&lt;0,0,P13-P14)</f>
        <v>1001.1999999999998</v>
      </c>
    </row>
    <row r="17" spans="1:16" ht="11.25" x14ac:dyDescent="0.2">
      <c r="A17" s="2" t="s">
        <v>6</v>
      </c>
      <c r="B17" s="7">
        <v>0.71318879855465223</v>
      </c>
      <c r="C17" s="7">
        <v>0.67206790123456783</v>
      </c>
      <c r="D17" s="7">
        <v>0.6693121693121693</v>
      </c>
      <c r="E17" s="7">
        <v>0.68208156404812459</v>
      </c>
      <c r="F17" s="7">
        <v>0.67080079620272548</v>
      </c>
      <c r="G17" s="7">
        <v>0.67364776661558545</v>
      </c>
      <c r="H17" s="7">
        <v>0.70710357984513517</v>
      </c>
      <c r="I17" s="7">
        <v>0.67863531817020184</v>
      </c>
      <c r="J17" s="7">
        <v>0.66614193886921158</v>
      </c>
      <c r="K17" s="7">
        <v>0.6003265740107846</v>
      </c>
      <c r="L17" s="7">
        <v>0.64554905782975947</v>
      </c>
      <c r="M17" s="7">
        <v>0.65955675121701252</v>
      </c>
      <c r="N17" s="7">
        <v>0.72345177459778465</v>
      </c>
      <c r="O17" s="7">
        <v>0.70744451626804572</v>
      </c>
      <c r="P17" s="7">
        <f>P16/P13</f>
        <v>0.6711805322786083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70669</v>
      </c>
      <c r="C20" s="6">
        <v>78970</v>
      </c>
      <c r="D20" s="6">
        <v>95289</v>
      </c>
      <c r="E20" s="6">
        <v>128124</v>
      </c>
      <c r="F20" s="6">
        <v>157097</v>
      </c>
      <c r="G20" s="6">
        <v>129237</v>
      </c>
      <c r="H20" s="6">
        <v>139835</v>
      </c>
      <c r="I20" s="6">
        <v>116357</v>
      </c>
      <c r="J20" s="6">
        <v>115452</v>
      </c>
      <c r="K20" s="6">
        <v>140779</v>
      </c>
      <c r="L20" s="6">
        <v>147562</v>
      </c>
      <c r="M20" s="6">
        <v>148197</v>
      </c>
      <c r="N20" s="6">
        <v>126819</v>
      </c>
      <c r="O20" s="6">
        <v>119590</v>
      </c>
      <c r="P20" s="6">
        <v>122686</v>
      </c>
    </row>
    <row r="21" spans="1:16" ht="11.25" x14ac:dyDescent="0.2">
      <c r="A21" s="2" t="s">
        <v>8</v>
      </c>
      <c r="B21" s="6">
        <v>47348.23</v>
      </c>
      <c r="C21" s="6">
        <v>52909.9</v>
      </c>
      <c r="D21" s="6">
        <v>63843.630000000005</v>
      </c>
      <c r="E21" s="6">
        <v>85843.08</v>
      </c>
      <c r="F21" s="6">
        <v>100542.08</v>
      </c>
      <c r="G21" s="6">
        <v>82711.680000000008</v>
      </c>
      <c r="H21" s="6">
        <v>89494.400000000009</v>
      </c>
      <c r="I21" s="6">
        <v>74468.479999999996</v>
      </c>
      <c r="J21" s="6">
        <v>73889.279999999999</v>
      </c>
      <c r="K21" s="6">
        <v>90098.559999999998</v>
      </c>
      <c r="L21" s="6">
        <v>94439.680000000008</v>
      </c>
      <c r="M21" s="6">
        <v>94846.080000000002</v>
      </c>
      <c r="N21" s="6">
        <v>81164.160000000003</v>
      </c>
      <c r="O21" s="6">
        <v>76537.600000000006</v>
      </c>
      <c r="P21" s="6">
        <f>P20*0.64</f>
        <v>78519.040000000008</v>
      </c>
    </row>
    <row r="22" spans="1:16" ht="11.25" x14ac:dyDescent="0.2">
      <c r="A22" s="2" t="s">
        <v>3</v>
      </c>
      <c r="B22" s="6">
        <v>13403</v>
      </c>
      <c r="C22" s="6">
        <v>17080</v>
      </c>
      <c r="D22" s="6">
        <v>20172</v>
      </c>
      <c r="E22" s="6">
        <v>25300</v>
      </c>
      <c r="F22" s="6">
        <v>30815</v>
      </c>
      <c r="G22" s="6">
        <v>26505</v>
      </c>
      <c r="H22" s="6">
        <v>26129</v>
      </c>
      <c r="I22" s="6">
        <v>24078</v>
      </c>
      <c r="J22" s="6">
        <v>26724</v>
      </c>
      <c r="K22" s="6">
        <v>41330.959479999998</v>
      </c>
      <c r="L22" s="6">
        <v>32912.79451</v>
      </c>
      <c r="M22" s="6">
        <v>32671.66691</v>
      </c>
      <c r="N22" s="6">
        <v>22978.573329999999</v>
      </c>
      <c r="O22" s="6">
        <v>24016.204549999999</v>
      </c>
      <c r="P22" s="6">
        <f>Data!$D$51</f>
        <v>24943.602450000002</v>
      </c>
    </row>
    <row r="23" spans="1:16" ht="11.25" x14ac:dyDescent="0.2">
      <c r="A23" s="2" t="s">
        <v>4</v>
      </c>
      <c r="B23" s="7">
        <v>0.28307288361148875</v>
      </c>
      <c r="C23" s="7">
        <v>0.32281293292937618</v>
      </c>
      <c r="D23" s="7">
        <v>0.31595947786803474</v>
      </c>
      <c r="E23" s="7">
        <v>0.29472381466275438</v>
      </c>
      <c r="F23" s="7">
        <v>0.30648858666938261</v>
      </c>
      <c r="G23" s="7">
        <v>0.32045050952900483</v>
      </c>
      <c r="H23" s="7">
        <v>0.29196240211678048</v>
      </c>
      <c r="I23" s="7">
        <v>0.32333142827676892</v>
      </c>
      <c r="J23" s="7">
        <v>0.36167628105186572</v>
      </c>
      <c r="K23" s="7">
        <v>0.458730522219223</v>
      </c>
      <c r="L23" s="7">
        <v>0.348505993561181</v>
      </c>
      <c r="M23" s="7">
        <v>0.34447039782772254</v>
      </c>
      <c r="N23" s="7">
        <v>0.28311231619966248</v>
      </c>
      <c r="O23" s="7">
        <v>0.31378308896542351</v>
      </c>
      <c r="P23" s="7">
        <f>IF(P22/P21&gt;1,1,P22/P21)</f>
        <v>0.31767584588400472</v>
      </c>
    </row>
    <row r="24" spans="1:16" ht="11.25" x14ac:dyDescent="0.2">
      <c r="A24" s="2" t="s">
        <v>5</v>
      </c>
      <c r="B24" s="6">
        <v>33945.230000000003</v>
      </c>
      <c r="C24" s="6">
        <v>35829.9</v>
      </c>
      <c r="D24" s="6">
        <v>43671.630000000005</v>
      </c>
      <c r="E24" s="6">
        <v>60543.08</v>
      </c>
      <c r="F24" s="6">
        <v>69727.08</v>
      </c>
      <c r="G24" s="6">
        <v>56206.680000000008</v>
      </c>
      <c r="H24" s="6">
        <v>63365.400000000009</v>
      </c>
      <c r="I24" s="6">
        <v>50390.479999999996</v>
      </c>
      <c r="J24" s="6">
        <v>47165.279999999999</v>
      </c>
      <c r="K24" s="6">
        <v>48767.60052</v>
      </c>
      <c r="L24" s="6">
        <v>61526.885490000008</v>
      </c>
      <c r="M24" s="6">
        <v>62174.413090000002</v>
      </c>
      <c r="N24" s="6">
        <v>58185.586670000004</v>
      </c>
      <c r="O24" s="6">
        <v>52521.395450000011</v>
      </c>
      <c r="P24" s="6">
        <f>IF(P21-P22&lt;0,0,P21-P22)</f>
        <v>53575.437550000002</v>
      </c>
    </row>
    <row r="25" spans="1:16" ht="11.25" x14ac:dyDescent="0.2">
      <c r="A25" s="2" t="s">
        <v>6</v>
      </c>
      <c r="B25" s="7">
        <v>0.71692711638851125</v>
      </c>
      <c r="C25" s="7">
        <v>0.67718706707062382</v>
      </c>
      <c r="D25" s="7">
        <v>0.68404052213196531</v>
      </c>
      <c r="E25" s="7">
        <v>0.70527618533724556</v>
      </c>
      <c r="F25" s="7">
        <v>0.69351141333061739</v>
      </c>
      <c r="G25" s="7">
        <v>0.67954949047099522</v>
      </c>
      <c r="H25" s="7">
        <v>0.70803759788321952</v>
      </c>
      <c r="I25" s="7">
        <v>0.67666857172323103</v>
      </c>
      <c r="J25" s="7">
        <v>0.63832371894813433</v>
      </c>
      <c r="K25" s="7">
        <v>0.54126947778077694</v>
      </c>
      <c r="L25" s="7">
        <v>0.65149400643881894</v>
      </c>
      <c r="M25" s="7">
        <v>0.6555296021722774</v>
      </c>
      <c r="N25" s="7">
        <v>0.71688768380033752</v>
      </c>
      <c r="O25" s="7">
        <v>0.6862169110345766</v>
      </c>
      <c r="P25" s="7">
        <f>P24/P21</f>
        <v>0.68232415411599523</v>
      </c>
    </row>
  </sheetData>
  <phoneticPr fontId="0" type="noConversion"/>
  <printOptions horizontalCentered="1"/>
  <pageMargins left="0.25" right="0.25" top="0.75" bottom="0.75" header="0.3" footer="0.3"/>
  <pageSetup scale="90" orientation="landscape" r:id="rId1"/>
  <headerFooter alignWithMargins="0">
    <oddHeader>&amp;C&amp;"Arial,Bold"&amp;18Inside Construction Trends</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
  <sheetViews>
    <sheetView workbookViewId="0"/>
  </sheetViews>
  <sheetFormatPr defaultRowHeight="12.75" x14ac:dyDescent="0.2"/>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
  <sheetViews>
    <sheetView workbookViewId="0"/>
  </sheetViews>
  <sheetFormatPr defaultRowHeight="12.75" x14ac:dyDescent="0.2"/>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
  <sheetViews>
    <sheetView workbookViewId="0">
      <selection activeCell="W38" sqref="W38"/>
    </sheetView>
  </sheetViews>
  <sheetFormatPr defaultRowHeight="12.75" x14ac:dyDescent="0.2"/>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
  <sheetViews>
    <sheetView workbookViewId="0"/>
  </sheetViews>
  <sheetFormatPr defaultRowHeight="12.75" x14ac:dyDescent="0.2"/>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
  <sheetViews>
    <sheetView workbookViewId="0"/>
  </sheetViews>
  <sheetFormatPr defaultRowHeight="12.75" x14ac:dyDescent="0.2"/>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
  <sheetViews>
    <sheetView workbookViewId="0"/>
  </sheetViews>
  <sheetFormatPr defaultRowHeight="12.75" x14ac:dyDescent="0.2"/>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
  <sheetViews>
    <sheetView workbookViewId="0"/>
  </sheetViews>
  <sheetFormatPr defaultRowHeight="12.75" x14ac:dyDescent="0.2"/>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
  <sheetViews>
    <sheetView workbookViewId="0"/>
  </sheetViews>
  <sheetFormatPr defaultRowHeight="12.75" x14ac:dyDescent="0.2"/>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
  <sheetViews>
    <sheetView workbookViewId="0"/>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outlinePr summaryBelow="0" summaryRight="0"/>
    <pageSetUpPr autoPageBreaks="0"/>
  </sheetPr>
  <dimension ref="A1:P25"/>
  <sheetViews>
    <sheetView showOutlineSymbols="0" workbookViewId="0">
      <selection activeCell="O5" sqref="O5"/>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18</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5300</v>
      </c>
      <c r="C5" s="6">
        <v>5374</v>
      </c>
      <c r="D5" s="6">
        <v>5352</v>
      </c>
      <c r="E5" s="6">
        <v>5371</v>
      </c>
      <c r="F5" s="6">
        <v>5370</v>
      </c>
      <c r="G5" s="6">
        <v>5218</v>
      </c>
      <c r="H5" s="6">
        <v>5130</v>
      </c>
      <c r="I5" s="6">
        <v>5066</v>
      </c>
      <c r="J5" s="6">
        <v>5154</v>
      </c>
      <c r="K5" s="6">
        <v>5199</v>
      </c>
      <c r="L5" s="6">
        <v>5223</v>
      </c>
      <c r="M5" s="6">
        <v>5158</v>
      </c>
      <c r="N5" s="6">
        <v>5199</v>
      </c>
      <c r="O5" s="6">
        <v>5195</v>
      </c>
      <c r="P5" s="6">
        <f>SUM(Iowa!P5,Minn!P5,Miso!P5,Nebr!P5,NoDa!P5,SoDa!P5)</f>
        <v>5162</v>
      </c>
    </row>
    <row r="6" spans="1:16" ht="11.25" x14ac:dyDescent="0.2">
      <c r="A6" s="2" t="s">
        <v>3</v>
      </c>
      <c r="B6" s="6">
        <v>1431</v>
      </c>
      <c r="C6" s="6">
        <v>1397</v>
      </c>
      <c r="D6" s="6">
        <v>1393</v>
      </c>
      <c r="E6" s="6">
        <v>1394</v>
      </c>
      <c r="F6" s="6">
        <v>1361</v>
      </c>
      <c r="G6" s="6">
        <v>1304</v>
      </c>
      <c r="H6" s="6">
        <v>1263</v>
      </c>
      <c r="I6" s="6">
        <v>1228</v>
      </c>
      <c r="J6" s="6">
        <v>1238</v>
      </c>
      <c r="K6" s="6">
        <v>1237</v>
      </c>
      <c r="L6" s="6">
        <v>1238</v>
      </c>
      <c r="M6" s="6">
        <v>1259</v>
      </c>
      <c r="N6" s="6">
        <v>1254</v>
      </c>
      <c r="O6" s="6">
        <v>1248</v>
      </c>
      <c r="P6" s="6">
        <f>Data!$G$8</f>
        <v>1238</v>
      </c>
    </row>
    <row r="7" spans="1:16" ht="11.25" x14ac:dyDescent="0.2">
      <c r="A7" s="2" t="s">
        <v>4</v>
      </c>
      <c r="B7" s="7">
        <v>0.27</v>
      </c>
      <c r="C7" s="7">
        <v>0.25995534052847041</v>
      </c>
      <c r="D7" s="7">
        <v>0.26027653213751867</v>
      </c>
      <c r="E7" s="7">
        <v>0.25954198473282442</v>
      </c>
      <c r="F7" s="7">
        <v>0.25344506517690873</v>
      </c>
      <c r="G7" s="7">
        <v>0.24990417784591798</v>
      </c>
      <c r="H7" s="7">
        <v>0.24619883040935672</v>
      </c>
      <c r="I7" s="7">
        <v>0.24240031583103039</v>
      </c>
      <c r="J7" s="7">
        <v>0.24020178502134265</v>
      </c>
      <c r="K7" s="7">
        <v>0.23793037122523561</v>
      </c>
      <c r="L7" s="7">
        <v>0.23702852766609228</v>
      </c>
      <c r="M7" s="7">
        <v>0.24408685537029856</v>
      </c>
      <c r="N7" s="7">
        <v>0.24120023081361799</v>
      </c>
      <c r="O7" s="7">
        <v>0.24023099133782483</v>
      </c>
      <c r="P7" s="7">
        <f>P6/P5</f>
        <v>0.23982952344052694</v>
      </c>
    </row>
    <row r="8" spans="1:16" ht="11.25" x14ac:dyDescent="0.2">
      <c r="A8" s="2" t="s">
        <v>5</v>
      </c>
      <c r="B8" s="6">
        <v>3869</v>
      </c>
      <c r="C8" s="6">
        <v>3977</v>
      </c>
      <c r="D8" s="6">
        <v>3959</v>
      </c>
      <c r="E8" s="6">
        <v>3977</v>
      </c>
      <c r="F8" s="6">
        <v>4009</v>
      </c>
      <c r="G8" s="6">
        <v>3914</v>
      </c>
      <c r="H8" s="6">
        <v>3867</v>
      </c>
      <c r="I8" s="6">
        <v>3838</v>
      </c>
      <c r="J8" s="6">
        <v>3916</v>
      </c>
      <c r="K8" s="6">
        <v>3962</v>
      </c>
      <c r="L8" s="6">
        <v>3985</v>
      </c>
      <c r="M8" s="6">
        <v>3899</v>
      </c>
      <c r="N8" s="6">
        <v>3945</v>
      </c>
      <c r="O8" s="6">
        <v>3947</v>
      </c>
      <c r="P8" s="6">
        <f>P5-P6</f>
        <v>3924</v>
      </c>
    </row>
    <row r="9" spans="1:16" ht="11.25" x14ac:dyDescent="0.2">
      <c r="A9" s="2" t="s">
        <v>6</v>
      </c>
      <c r="B9" s="7">
        <v>0.73</v>
      </c>
      <c r="C9" s="7">
        <v>0.74004465947152964</v>
      </c>
      <c r="D9" s="7">
        <v>0.73972346786248133</v>
      </c>
      <c r="E9" s="7">
        <v>0.74045801526717558</v>
      </c>
      <c r="F9" s="7">
        <v>0.74655493482309121</v>
      </c>
      <c r="G9" s="7">
        <v>0.75009582215408199</v>
      </c>
      <c r="H9" s="7">
        <v>0.75380116959064325</v>
      </c>
      <c r="I9" s="7">
        <v>0.75759968416896961</v>
      </c>
      <c r="J9" s="7">
        <v>0.7597982149786574</v>
      </c>
      <c r="K9" s="7">
        <v>0.76206962877476436</v>
      </c>
      <c r="L9" s="7">
        <v>0.76297147233390772</v>
      </c>
      <c r="M9" s="7">
        <v>0.75591314462970138</v>
      </c>
      <c r="N9" s="7">
        <v>0.75879976918638203</v>
      </c>
      <c r="O9" s="7">
        <v>0.75976900866217512</v>
      </c>
      <c r="P9" s="7">
        <f>P8/P5</f>
        <v>0.76017047655947312</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47731</v>
      </c>
      <c r="C12" s="6">
        <v>48105</v>
      </c>
      <c r="D12" s="6">
        <v>49292</v>
      </c>
      <c r="E12" s="6">
        <v>49895</v>
      </c>
      <c r="F12" s="6">
        <v>49348</v>
      </c>
      <c r="G12" s="6">
        <v>44187</v>
      </c>
      <c r="H12" s="6">
        <v>40530</v>
      </c>
      <c r="I12" s="6">
        <v>40887</v>
      </c>
      <c r="J12" s="6">
        <v>43238</v>
      </c>
      <c r="K12" s="6">
        <v>46315</v>
      </c>
      <c r="L12" s="6">
        <v>48669</v>
      </c>
      <c r="M12" s="6">
        <v>50303</v>
      </c>
      <c r="N12" s="6">
        <v>51485</v>
      </c>
      <c r="O12" s="6">
        <v>52554</v>
      </c>
      <c r="P12" s="6">
        <f>SUM(Iowa!P12,Minn!P12,Miso!P12,Nebr!P12,NoDa!P12,SoDa!P12)</f>
        <v>53488</v>
      </c>
    </row>
    <row r="13" spans="1:16" ht="11.25" x14ac:dyDescent="0.2">
      <c r="A13" s="2" t="s">
        <v>8</v>
      </c>
      <c r="B13" s="6">
        <v>34366.32</v>
      </c>
      <c r="C13" s="6">
        <v>34635.599999999999</v>
      </c>
      <c r="D13" s="6">
        <v>35490.239999999998</v>
      </c>
      <c r="E13" s="6">
        <v>35924.400000000001</v>
      </c>
      <c r="F13" s="6">
        <v>34543.599999999999</v>
      </c>
      <c r="G13" s="6">
        <v>30930.899999999998</v>
      </c>
      <c r="H13" s="6">
        <v>28371</v>
      </c>
      <c r="I13" s="6">
        <v>28620.899999999998</v>
      </c>
      <c r="J13" s="6">
        <v>30266.6</v>
      </c>
      <c r="K13" s="6">
        <v>32420.499999999996</v>
      </c>
      <c r="L13" s="6">
        <v>34068.299999999996</v>
      </c>
      <c r="M13" s="6">
        <v>35212.1</v>
      </c>
      <c r="N13" s="6">
        <v>36039.5</v>
      </c>
      <c r="O13" s="6">
        <v>36787.799999999996</v>
      </c>
      <c r="P13" s="6">
        <f>P12*0.7</f>
        <v>37441.599999999999</v>
      </c>
    </row>
    <row r="14" spans="1:16" ht="11.25" x14ac:dyDescent="0.2">
      <c r="A14" s="2" t="s">
        <v>3</v>
      </c>
      <c r="B14" s="6">
        <v>18476</v>
      </c>
      <c r="C14" s="6">
        <v>18999</v>
      </c>
      <c r="D14" s="6">
        <v>19630</v>
      </c>
      <c r="E14" s="6">
        <v>20618</v>
      </c>
      <c r="F14" s="6">
        <v>19908</v>
      </c>
      <c r="G14" s="6">
        <v>17821</v>
      </c>
      <c r="H14" s="6">
        <v>15505</v>
      </c>
      <c r="I14" s="6">
        <v>16524</v>
      </c>
      <c r="J14" s="6">
        <v>16902</v>
      </c>
      <c r="K14" s="6">
        <v>19153.166666666668</v>
      </c>
      <c r="L14" s="6">
        <v>20461</v>
      </c>
      <c r="M14" s="6">
        <v>20770.333333333339</v>
      </c>
      <c r="N14" s="6">
        <v>21056.000000000004</v>
      </c>
      <c r="O14" s="6">
        <v>21618.666666666668</v>
      </c>
      <c r="P14" s="6">
        <f>Data!$H$8</f>
        <v>22923.666666666664</v>
      </c>
    </row>
    <row r="15" spans="1:16" ht="11.25" x14ac:dyDescent="0.2">
      <c r="A15" s="2" t="s">
        <v>4</v>
      </c>
      <c r="B15" s="7">
        <v>0.53761939014709748</v>
      </c>
      <c r="C15" s="7">
        <v>0.54853965284273987</v>
      </c>
      <c r="D15" s="7">
        <v>0.5531098127259777</v>
      </c>
      <c r="E15" s="7">
        <v>0.57392746990903121</v>
      </c>
      <c r="F15" s="7">
        <v>0.57631514955013374</v>
      </c>
      <c r="G15" s="7">
        <v>0.57615523634941113</v>
      </c>
      <c r="H15" s="7">
        <v>0.54650875894399209</v>
      </c>
      <c r="I15" s="7">
        <v>0.57734033520958461</v>
      </c>
      <c r="J15" s="7">
        <v>0.55843735338624101</v>
      </c>
      <c r="K15" s="7">
        <v>0.59077332757565959</v>
      </c>
      <c r="L15" s="7">
        <v>0.60058764305820966</v>
      </c>
      <c r="M15" s="7">
        <v>0.58986352229299988</v>
      </c>
      <c r="N15" s="7">
        <v>0.58424783917645928</v>
      </c>
      <c r="O15" s="7">
        <v>0.58765858971361895</v>
      </c>
      <c r="P15" s="7">
        <f>P14/P13</f>
        <v>0.61225125706878625</v>
      </c>
    </row>
    <row r="16" spans="1:16" ht="11.25" x14ac:dyDescent="0.2">
      <c r="A16" s="2" t="s">
        <v>5</v>
      </c>
      <c r="B16" s="6">
        <v>15890.32</v>
      </c>
      <c r="C16" s="6">
        <v>15636.599999999999</v>
      </c>
      <c r="D16" s="6">
        <v>15860.239999999998</v>
      </c>
      <c r="E16" s="6">
        <v>15306.400000000001</v>
      </c>
      <c r="F16" s="6">
        <v>14635.599999999999</v>
      </c>
      <c r="G16" s="6">
        <v>13109.899999999998</v>
      </c>
      <c r="H16" s="6">
        <v>12866</v>
      </c>
      <c r="I16" s="6">
        <v>12096.899999999998</v>
      </c>
      <c r="J16" s="6">
        <v>13364.599999999999</v>
      </c>
      <c r="K16" s="6">
        <v>13267.333333333328</v>
      </c>
      <c r="L16" s="6">
        <v>13607.299999999996</v>
      </c>
      <c r="M16" s="6">
        <v>14441.766666666659</v>
      </c>
      <c r="N16" s="6">
        <v>14983.499999999996</v>
      </c>
      <c r="O16" s="6">
        <v>15169.133333333328</v>
      </c>
      <c r="P16" s="6">
        <f>P13-P14</f>
        <v>14517.933333333334</v>
      </c>
    </row>
    <row r="17" spans="1:16" ht="11.25" x14ac:dyDescent="0.2">
      <c r="A17" s="2" t="s">
        <v>6</v>
      </c>
      <c r="B17" s="7">
        <v>0.46238060985290247</v>
      </c>
      <c r="C17" s="7">
        <v>0.45146034715726013</v>
      </c>
      <c r="D17" s="7">
        <v>0.44689018727402235</v>
      </c>
      <c r="E17" s="7">
        <v>0.42607253009096885</v>
      </c>
      <c r="F17" s="7">
        <v>0.42368485044986626</v>
      </c>
      <c r="G17" s="7">
        <v>0.42384476365058887</v>
      </c>
      <c r="H17" s="7">
        <v>0.45349124105600791</v>
      </c>
      <c r="I17" s="7">
        <v>0.42265966479041533</v>
      </c>
      <c r="J17" s="7">
        <v>0.44156264661375905</v>
      </c>
      <c r="K17" s="7">
        <v>0.40922667242434047</v>
      </c>
      <c r="L17" s="7">
        <v>0.39941235694179039</v>
      </c>
      <c r="M17" s="7">
        <v>0.41013647770700012</v>
      </c>
      <c r="N17" s="7">
        <v>0.41575216082354072</v>
      </c>
      <c r="O17" s="7">
        <v>0.41234141028638105</v>
      </c>
      <c r="P17" s="7">
        <f>P16/P13</f>
        <v>0.38774874293121381</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2115015</v>
      </c>
      <c r="C20" s="6">
        <v>2157203</v>
      </c>
      <c r="D20" s="6">
        <v>2309560</v>
      </c>
      <c r="E20" s="6">
        <v>2460025</v>
      </c>
      <c r="F20" s="6">
        <v>2536944</v>
      </c>
      <c r="G20" s="6">
        <v>2285661</v>
      </c>
      <c r="H20" s="6">
        <v>2050754</v>
      </c>
      <c r="I20" s="6">
        <v>2112065</v>
      </c>
      <c r="J20" s="6">
        <v>2328626</v>
      </c>
      <c r="K20" s="6">
        <v>2581986</v>
      </c>
      <c r="L20" s="6">
        <v>2831643</v>
      </c>
      <c r="M20" s="6">
        <v>3008570</v>
      </c>
      <c r="N20" s="6">
        <v>3077944</v>
      </c>
      <c r="O20" s="6">
        <v>3238693</v>
      </c>
      <c r="P20" s="6">
        <f>SUM(Iowa!P20,Minn!P20,Miso!P20,Nebr!P20,NoDa!P20,SoDa!P20)</f>
        <v>3390112</v>
      </c>
    </row>
    <row r="21" spans="1:16" ht="11.25" x14ac:dyDescent="0.2">
      <c r="A21" s="2" t="s">
        <v>8</v>
      </c>
      <c r="B21" s="6">
        <v>1417060.05</v>
      </c>
      <c r="C21" s="6">
        <v>1445326.01</v>
      </c>
      <c r="D21" s="6">
        <v>1547405.2000000002</v>
      </c>
      <c r="E21" s="6">
        <v>1648216.75</v>
      </c>
      <c r="F21" s="6">
        <v>1623644.1600000001</v>
      </c>
      <c r="G21" s="6">
        <v>1462823.04</v>
      </c>
      <c r="H21" s="6">
        <v>1312482.56</v>
      </c>
      <c r="I21" s="6">
        <v>1351721.6</v>
      </c>
      <c r="J21" s="6">
        <v>1490320.6400000001</v>
      </c>
      <c r="K21" s="6">
        <v>1652471.04</v>
      </c>
      <c r="L21" s="6">
        <v>1812251.52</v>
      </c>
      <c r="M21" s="6">
        <v>1925484.8</v>
      </c>
      <c r="N21" s="6">
        <v>1969884.1600000001</v>
      </c>
      <c r="O21" s="6">
        <v>2072763.52</v>
      </c>
      <c r="P21" s="6">
        <f>P20*0.64</f>
        <v>2169671.6800000002</v>
      </c>
    </row>
    <row r="22" spans="1:16" ht="11.25" x14ac:dyDescent="0.2">
      <c r="A22" s="2" t="s">
        <v>3</v>
      </c>
      <c r="B22" s="6">
        <v>837044</v>
      </c>
      <c r="C22" s="6">
        <v>877524</v>
      </c>
      <c r="D22" s="6">
        <v>961636</v>
      </c>
      <c r="E22" s="6">
        <v>1003402</v>
      </c>
      <c r="F22" s="6">
        <v>1017428</v>
      </c>
      <c r="G22" s="6">
        <v>884490</v>
      </c>
      <c r="H22" s="6">
        <v>749571</v>
      </c>
      <c r="I22" s="6">
        <v>786236</v>
      </c>
      <c r="J22" s="6">
        <v>835385</v>
      </c>
      <c r="K22" s="6">
        <v>992620.95654999989</v>
      </c>
      <c r="L22" s="6">
        <v>1106749.1303500002</v>
      </c>
      <c r="M22" s="6">
        <v>1135287.4914600002</v>
      </c>
      <c r="N22" s="6">
        <v>1180178.5448400001</v>
      </c>
      <c r="O22" s="6">
        <v>1209692.92445</v>
      </c>
      <c r="P22" s="6">
        <f>Data!$I$8</f>
        <v>1307708.8381100004</v>
      </c>
    </row>
    <row r="23" spans="1:16" ht="11.25" x14ac:dyDescent="0.2">
      <c r="A23" s="2" t="s">
        <v>4</v>
      </c>
      <c r="B23" s="7">
        <v>0.59069056388965302</v>
      </c>
      <c r="C23" s="7">
        <v>0.60714606526730952</v>
      </c>
      <c r="D23" s="7">
        <v>0.62145067109765428</v>
      </c>
      <c r="E23" s="7">
        <v>0.60878036823736925</v>
      </c>
      <c r="F23" s="7">
        <v>0.62663237738002886</v>
      </c>
      <c r="G23" s="7">
        <v>0.60464593174578385</v>
      </c>
      <c r="H23" s="7">
        <v>0.57110930296856666</v>
      </c>
      <c r="I23" s="7">
        <v>0.58165527576092591</v>
      </c>
      <c r="J23" s="7">
        <v>0.56054044853059271</v>
      </c>
      <c r="K23" s="7">
        <v>0.60068886686812972</v>
      </c>
      <c r="L23" s="7">
        <v>0.61070393272452617</v>
      </c>
      <c r="M23" s="7">
        <v>0.58961124567693302</v>
      </c>
      <c r="N23" s="7">
        <v>0.5991106323937343</v>
      </c>
      <c r="O23" s="7">
        <v>0.58361357326956431</v>
      </c>
      <c r="P23" s="7">
        <f>P22/P21</f>
        <v>0.60272199253206837</v>
      </c>
    </row>
    <row r="24" spans="1:16" ht="11.25" x14ac:dyDescent="0.2">
      <c r="A24" s="2" t="s">
        <v>5</v>
      </c>
      <c r="B24" s="6">
        <v>580016.05000000005</v>
      </c>
      <c r="C24" s="6">
        <v>567802.01</v>
      </c>
      <c r="D24" s="6">
        <v>585769.20000000019</v>
      </c>
      <c r="E24" s="6">
        <v>644814.75</v>
      </c>
      <c r="F24" s="6">
        <v>606216.16000000015</v>
      </c>
      <c r="G24" s="6">
        <v>578333.04</v>
      </c>
      <c r="H24" s="6">
        <v>562911.56000000006</v>
      </c>
      <c r="I24" s="6">
        <v>565485.60000000009</v>
      </c>
      <c r="J24" s="6">
        <v>654935.64000000013</v>
      </c>
      <c r="K24" s="6">
        <v>659850.08345000015</v>
      </c>
      <c r="L24" s="6">
        <v>705502.38964999979</v>
      </c>
      <c r="M24" s="6">
        <v>790197.30853999988</v>
      </c>
      <c r="N24" s="6">
        <v>789705.61516000004</v>
      </c>
      <c r="O24" s="6">
        <v>863070.59554999997</v>
      </c>
      <c r="P24" s="6">
        <f>P21-P22</f>
        <v>861962.84188999981</v>
      </c>
    </row>
    <row r="25" spans="1:16" ht="11.25" x14ac:dyDescent="0.2">
      <c r="A25" s="2" t="s">
        <v>6</v>
      </c>
      <c r="B25" s="7">
        <v>0.40930943611034692</v>
      </c>
      <c r="C25" s="7">
        <v>0.39285393473269054</v>
      </c>
      <c r="D25" s="7">
        <v>0.37854932890234577</v>
      </c>
      <c r="E25" s="7">
        <v>0.39121963176263075</v>
      </c>
      <c r="F25" s="7">
        <v>0.3733676226199712</v>
      </c>
      <c r="G25" s="7">
        <v>0.39535406825421621</v>
      </c>
      <c r="H25" s="7">
        <v>0.42889069703143334</v>
      </c>
      <c r="I25" s="7">
        <v>0.41834472423907409</v>
      </c>
      <c r="J25" s="7">
        <v>0.43945955146940735</v>
      </c>
      <c r="K25" s="7">
        <v>0.39931113313187028</v>
      </c>
      <c r="L25" s="7">
        <v>0.38929606727547389</v>
      </c>
      <c r="M25" s="7">
        <v>0.41038875432306704</v>
      </c>
      <c r="N25" s="7">
        <v>0.40088936760626576</v>
      </c>
      <c r="O25" s="7">
        <v>0.41638642673043569</v>
      </c>
      <c r="P25" s="7">
        <f>P24/P21</f>
        <v>0.39727800746793163</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
  <sheetViews>
    <sheetView workbookViewId="0"/>
  </sheetViews>
  <sheetFormatPr defaultRowHeight="12.75" x14ac:dyDescent="0.2"/>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C00000"/>
  </sheetPr>
  <dimension ref="A1:O51"/>
  <sheetViews>
    <sheetView zoomScale="80" zoomScaleNormal="80" workbookViewId="0">
      <selection activeCell="J36" sqref="J36"/>
    </sheetView>
  </sheetViews>
  <sheetFormatPr defaultRowHeight="12.75" x14ac:dyDescent="0.2"/>
  <cols>
    <col min="1" max="1" width="12.28515625" style="162" bestFit="1" customWidth="1"/>
    <col min="2" max="2" width="6.7109375" style="109" bestFit="1" customWidth="1"/>
    <col min="3" max="3" width="11.7109375" style="109" bestFit="1" customWidth="1"/>
    <col min="4" max="4" width="15" style="109" bestFit="1" customWidth="1"/>
    <col min="5" max="5" width="14.85546875" style="165" bestFit="1" customWidth="1"/>
    <col min="6" max="6" width="6.42578125" style="168" bestFit="1" customWidth="1"/>
    <col min="7" max="7" width="7.7109375" style="20" bestFit="1" customWidth="1"/>
    <col min="8" max="8" width="11.7109375" style="20" bestFit="1" customWidth="1"/>
    <col min="9" max="9" width="15" style="176" bestFit="1" customWidth="1"/>
    <col min="10" max="10" width="14.85546875" style="189" bestFit="1" customWidth="1"/>
    <col min="11" max="11" width="12.140625" style="108" customWidth="1"/>
    <col min="12" max="12" width="16.42578125" style="108" customWidth="1"/>
    <col min="13" max="13" width="19.5703125" bestFit="1" customWidth="1"/>
  </cols>
  <sheetData>
    <row r="1" spans="1:13" s="166" customFormat="1" x14ac:dyDescent="0.2">
      <c r="A1" s="171" t="s">
        <v>189</v>
      </c>
      <c r="B1" s="170" t="s">
        <v>190</v>
      </c>
      <c r="C1" s="170" t="s">
        <v>191</v>
      </c>
      <c r="D1" s="170" t="s">
        <v>127</v>
      </c>
      <c r="E1" s="172" t="s">
        <v>192</v>
      </c>
      <c r="F1" s="173" t="s">
        <v>193</v>
      </c>
      <c r="G1" s="170" t="s">
        <v>190</v>
      </c>
      <c r="H1" s="170" t="s">
        <v>191</v>
      </c>
      <c r="I1" s="170" t="s">
        <v>127</v>
      </c>
      <c r="J1" s="185" t="s">
        <v>192</v>
      </c>
      <c r="K1" s="170" t="s">
        <v>129</v>
      </c>
      <c r="L1" s="170" t="s">
        <v>130</v>
      </c>
      <c r="M1" s="170" t="s">
        <v>131</v>
      </c>
    </row>
    <row r="2" spans="1:13" x14ac:dyDescent="0.2">
      <c r="A2" s="162" t="s">
        <v>139</v>
      </c>
      <c r="B2" s="163">
        <v>96</v>
      </c>
      <c r="C2" s="163">
        <v>1776.75</v>
      </c>
      <c r="D2" s="109">
        <f>E2/1000</f>
        <v>96389.896379999991</v>
      </c>
      <c r="E2" s="164">
        <v>96389896.379999995</v>
      </c>
      <c r="F2" s="167">
        <v>1</v>
      </c>
      <c r="G2" s="163">
        <v>2714</v>
      </c>
      <c r="H2" s="163">
        <v>46199.770833333336</v>
      </c>
      <c r="I2" s="175">
        <f>J2/1000</f>
        <v>3493412.9134299997</v>
      </c>
      <c r="J2" s="186">
        <v>3493412913.4299998</v>
      </c>
      <c r="K2" s="108">
        <f>NECA1!P$5</f>
        <v>14175</v>
      </c>
      <c r="L2" s="108">
        <f>NECA1!P$12</f>
        <v>126494</v>
      </c>
      <c r="M2" s="108">
        <f>NECA1!P$20</f>
        <v>9373455</v>
      </c>
    </row>
    <row r="3" spans="1:13" x14ac:dyDescent="0.2">
      <c r="A3" s="162" t="s">
        <v>140</v>
      </c>
      <c r="B3" s="163">
        <v>74</v>
      </c>
      <c r="C3" s="163">
        <v>1022.3333333333334</v>
      </c>
      <c r="D3" s="109">
        <f t="shared" ref="D3:D51" si="0">E3/1000</f>
        <v>80412.502139999997</v>
      </c>
      <c r="E3" s="164">
        <v>80412502.140000001</v>
      </c>
      <c r="F3" s="167">
        <v>2</v>
      </c>
      <c r="G3" s="163">
        <v>2417</v>
      </c>
      <c r="H3" s="163">
        <v>37846.916666666664</v>
      </c>
      <c r="I3" s="175">
        <f t="shared" ref="I3:I11" si="1">J3/1000</f>
        <v>2431493.6014200007</v>
      </c>
      <c r="J3" s="186">
        <v>2431493601.4200006</v>
      </c>
      <c r="K3" s="108">
        <f>NECA2!P$5</f>
        <v>8829</v>
      </c>
      <c r="L3" s="108">
        <f>NECA2!P$12</f>
        <v>96556</v>
      </c>
      <c r="M3" s="108">
        <f>NECA2!P$20</f>
        <v>6282734</v>
      </c>
    </row>
    <row r="4" spans="1:13" x14ac:dyDescent="0.2">
      <c r="A4" s="162" t="s">
        <v>141</v>
      </c>
      <c r="B4" s="163">
        <v>73</v>
      </c>
      <c r="C4" s="163">
        <v>2130.75</v>
      </c>
      <c r="D4" s="109">
        <f t="shared" si="0"/>
        <v>119307.33934999999</v>
      </c>
      <c r="E4" s="164">
        <v>119307339.34999999</v>
      </c>
      <c r="F4" s="167">
        <v>3</v>
      </c>
      <c r="G4" s="163">
        <v>1226</v>
      </c>
      <c r="H4" s="163">
        <v>23609.25</v>
      </c>
      <c r="I4" s="175">
        <f t="shared" si="1"/>
        <v>1205037.6830199994</v>
      </c>
      <c r="J4" s="186">
        <v>1205037683.0199995</v>
      </c>
      <c r="K4" s="108">
        <f>NECA3!P$5</f>
        <v>20118</v>
      </c>
      <c r="L4" s="108">
        <f>NECA3!P$12</f>
        <v>214018</v>
      </c>
      <c r="M4" s="108">
        <f>NECA3!P$20</f>
        <v>11537753</v>
      </c>
    </row>
    <row r="5" spans="1:13" x14ac:dyDescent="0.2">
      <c r="A5" s="162" t="s">
        <v>142</v>
      </c>
      <c r="B5" s="163">
        <v>46</v>
      </c>
      <c r="C5" s="163">
        <v>524.25</v>
      </c>
      <c r="D5" s="109">
        <f t="shared" si="0"/>
        <v>26400.971590000001</v>
      </c>
      <c r="E5" s="164">
        <v>26400971.59</v>
      </c>
      <c r="F5" s="167">
        <v>4</v>
      </c>
      <c r="G5" s="163">
        <v>4174</v>
      </c>
      <c r="H5" s="163">
        <v>51927.499999999993</v>
      </c>
      <c r="I5" s="175">
        <f t="shared" si="1"/>
        <v>2721622.2594400002</v>
      </c>
      <c r="J5" s="186">
        <v>2721622259.4400001</v>
      </c>
      <c r="K5" s="108">
        <f>NECA4!P$5</f>
        <v>7894</v>
      </c>
      <c r="L5" s="108">
        <f>NECA4!P$12</f>
        <v>85402</v>
      </c>
      <c r="M5" s="108">
        <f>NECA4!P$20</f>
        <v>5863627</v>
      </c>
    </row>
    <row r="6" spans="1:13" x14ac:dyDescent="0.2">
      <c r="A6" s="162" t="s">
        <v>143</v>
      </c>
      <c r="B6" s="163">
        <v>2528</v>
      </c>
      <c r="C6" s="163">
        <v>31269.583333333336</v>
      </c>
      <c r="D6" s="109">
        <f t="shared" si="0"/>
        <v>2400524.9611099996</v>
      </c>
      <c r="E6" s="164">
        <v>2400524961.1099997</v>
      </c>
      <c r="F6" s="167">
        <v>5</v>
      </c>
      <c r="G6" s="163">
        <v>677</v>
      </c>
      <c r="H6" s="163">
        <v>14451.08333333333</v>
      </c>
      <c r="I6" s="175">
        <f t="shared" si="1"/>
        <v>790004.08607000019</v>
      </c>
      <c r="J6" s="186">
        <v>790004086.07000017</v>
      </c>
      <c r="K6" s="108">
        <f>NECA5!P$5</f>
        <v>11081</v>
      </c>
      <c r="L6" s="108">
        <f>NECA5!P$12</f>
        <v>141642</v>
      </c>
      <c r="M6" s="108">
        <f>NECA5!P$20</f>
        <v>8217660</v>
      </c>
    </row>
    <row r="7" spans="1:13" x14ac:dyDescent="0.2">
      <c r="A7" s="162" t="s">
        <v>144</v>
      </c>
      <c r="B7" s="163">
        <v>127</v>
      </c>
      <c r="C7" s="163">
        <v>2245.7500000000005</v>
      </c>
      <c r="D7" s="109">
        <f t="shared" si="0"/>
        <v>126684.51976</v>
      </c>
      <c r="E7" s="164">
        <v>126684519.75999999</v>
      </c>
      <c r="F7" s="167">
        <v>6</v>
      </c>
      <c r="G7" s="163">
        <v>828</v>
      </c>
      <c r="H7" s="163">
        <v>16396.916666666668</v>
      </c>
      <c r="I7" s="175">
        <f t="shared" si="1"/>
        <v>1173544.7804499997</v>
      </c>
      <c r="J7" s="186">
        <v>1173544780.4499998</v>
      </c>
      <c r="K7" s="108">
        <f>NECA6!P$5</f>
        <v>3424</v>
      </c>
      <c r="L7" s="108">
        <f>NECA6!P$12</f>
        <v>36587</v>
      </c>
      <c r="M7" s="108">
        <f>NECA6!P$20</f>
        <v>2642263</v>
      </c>
    </row>
    <row r="8" spans="1:13" x14ac:dyDescent="0.2">
      <c r="A8" s="162" t="s">
        <v>145</v>
      </c>
      <c r="B8" s="163">
        <v>114</v>
      </c>
      <c r="C8" s="163">
        <v>1172.5833333333333</v>
      </c>
      <c r="D8" s="109">
        <f t="shared" si="0"/>
        <v>73010.586739999999</v>
      </c>
      <c r="E8" s="164">
        <v>73010586.739999995</v>
      </c>
      <c r="F8" s="167">
        <v>7</v>
      </c>
      <c r="G8" s="163">
        <v>1238</v>
      </c>
      <c r="H8" s="163">
        <v>22923.666666666664</v>
      </c>
      <c r="I8" s="175">
        <f t="shared" si="1"/>
        <v>1307708.8381100004</v>
      </c>
      <c r="J8" s="186">
        <v>1307708838.1100004</v>
      </c>
      <c r="K8" s="108">
        <f>NECA7!P$5</f>
        <v>5162</v>
      </c>
      <c r="L8" s="108">
        <f>NECA7!P$12</f>
        <v>53488</v>
      </c>
      <c r="M8" s="108">
        <f>NECA7!P$20</f>
        <v>3390112</v>
      </c>
    </row>
    <row r="9" spans="1:13" x14ac:dyDescent="0.2">
      <c r="A9" s="162" t="s">
        <v>146</v>
      </c>
      <c r="B9" s="163">
        <v>43</v>
      </c>
      <c r="C9" s="163">
        <v>700</v>
      </c>
      <c r="D9" s="109">
        <f t="shared" si="0"/>
        <v>50598.290139999997</v>
      </c>
      <c r="E9" s="164">
        <v>50598290.140000001</v>
      </c>
      <c r="F9" s="167">
        <v>8</v>
      </c>
      <c r="G9" s="163">
        <v>370</v>
      </c>
      <c r="H9" s="163">
        <v>5829.0000000000009</v>
      </c>
      <c r="I9" s="175">
        <f t="shared" si="1"/>
        <v>323920.63274999999</v>
      </c>
      <c r="J9" s="186">
        <v>323920632.75</v>
      </c>
      <c r="K9" s="108">
        <f>NECA8!P$5</f>
        <v>4820</v>
      </c>
      <c r="L9" s="108">
        <f>NECA8!P$12</f>
        <v>48161</v>
      </c>
      <c r="M9" s="108">
        <f>NECA8!P$20</f>
        <v>2726593</v>
      </c>
    </row>
    <row r="10" spans="1:13" ht="13.5" thickBot="1" x14ac:dyDescent="0.25">
      <c r="A10" s="162" t="s">
        <v>147</v>
      </c>
      <c r="B10" s="163">
        <v>276</v>
      </c>
      <c r="C10" s="163">
        <v>5281.083333333333</v>
      </c>
      <c r="D10" s="109">
        <f t="shared" si="0"/>
        <v>250253.10579999999</v>
      </c>
      <c r="E10" s="164">
        <v>250253105.79999998</v>
      </c>
      <c r="F10" s="177">
        <v>9</v>
      </c>
      <c r="G10" s="178">
        <v>2729</v>
      </c>
      <c r="H10" s="178">
        <v>36186.333333333336</v>
      </c>
      <c r="I10" s="179">
        <f t="shared" si="1"/>
        <v>2747586.31066</v>
      </c>
      <c r="J10" s="187">
        <v>2747586310.6599998</v>
      </c>
      <c r="K10" s="190">
        <f>NECA9!P$5</f>
        <v>10345</v>
      </c>
      <c r="L10" s="191">
        <f>NECA9!P$12</f>
        <v>120139</v>
      </c>
      <c r="M10" s="191">
        <f>NECA9!P$20</f>
        <v>8823339</v>
      </c>
    </row>
    <row r="11" spans="1:13" ht="13.5" thickTop="1" x14ac:dyDescent="0.2">
      <c r="A11" s="162" t="s">
        <v>148</v>
      </c>
      <c r="B11" s="163">
        <v>170</v>
      </c>
      <c r="C11" s="163">
        <v>6150.583333333333</v>
      </c>
      <c r="D11" s="109">
        <f t="shared" si="0"/>
        <v>343427.98321000003</v>
      </c>
      <c r="E11" s="164">
        <v>343427983.21000004</v>
      </c>
      <c r="F11" s="167" t="s">
        <v>199</v>
      </c>
      <c r="G11" s="175">
        <f>SUM(G2:G10)</f>
        <v>16373</v>
      </c>
      <c r="H11" s="175">
        <f>SUM(H2:H10)</f>
        <v>255370.4375</v>
      </c>
      <c r="I11" s="175">
        <f t="shared" si="1"/>
        <v>16194331.105349999</v>
      </c>
      <c r="J11" s="213">
        <f>SUM(J2:J10)</f>
        <v>16194331105.349998</v>
      </c>
      <c r="K11" s="108">
        <f>SUM(K2:K10)</f>
        <v>85848</v>
      </c>
      <c r="L11" s="108">
        <f>SUM(L2:L10)</f>
        <v>922487</v>
      </c>
      <c r="M11" s="108">
        <f>SUM(M2:M10)</f>
        <v>58857536</v>
      </c>
    </row>
    <row r="12" spans="1:13" x14ac:dyDescent="0.2">
      <c r="A12" s="162" t="s">
        <v>149</v>
      </c>
      <c r="B12" s="163">
        <v>102</v>
      </c>
      <c r="C12" s="163">
        <v>1921.9166666666667</v>
      </c>
      <c r="D12" s="109">
        <f t="shared" si="0"/>
        <v>150940.62388</v>
      </c>
      <c r="E12" s="164">
        <v>150940623.88</v>
      </c>
      <c r="F12" s="167"/>
      <c r="G12" s="109"/>
      <c r="H12" s="109"/>
      <c r="I12" s="175"/>
      <c r="J12" s="188"/>
    </row>
    <row r="13" spans="1:13" x14ac:dyDescent="0.2">
      <c r="A13" s="162" t="s">
        <v>150</v>
      </c>
      <c r="B13" s="163">
        <v>50</v>
      </c>
      <c r="C13" s="163">
        <v>877.83333333333326</v>
      </c>
      <c r="D13" s="109">
        <f t="shared" si="0"/>
        <v>45122.848570000009</v>
      </c>
      <c r="E13" s="164">
        <v>45122848.570000008</v>
      </c>
      <c r="F13" s="167"/>
      <c r="G13" s="109"/>
      <c r="H13" s="109"/>
      <c r="I13" s="175"/>
      <c r="J13" s="188"/>
    </row>
    <row r="14" spans="1:13" x14ac:dyDescent="0.2">
      <c r="A14" s="162" t="s">
        <v>151</v>
      </c>
      <c r="B14" s="163">
        <v>2691</v>
      </c>
      <c r="C14" s="163">
        <v>21505.083333333332</v>
      </c>
      <c r="D14" s="109">
        <f t="shared" si="0"/>
        <v>1470993.3842300002</v>
      </c>
      <c r="E14" s="164">
        <v>1470993384.2300003</v>
      </c>
      <c r="F14" s="169" t="s">
        <v>200</v>
      </c>
      <c r="G14" s="170" t="s">
        <v>190</v>
      </c>
      <c r="H14" s="170" t="s">
        <v>191</v>
      </c>
      <c r="I14" s="174"/>
      <c r="J14" s="185" t="s">
        <v>192</v>
      </c>
      <c r="K14" s="170" t="s">
        <v>129</v>
      </c>
      <c r="L14" s="170" t="s">
        <v>130</v>
      </c>
      <c r="M14" s="170" t="s">
        <v>131</v>
      </c>
    </row>
    <row r="15" spans="1:13" x14ac:dyDescent="0.2">
      <c r="A15" s="162" t="s">
        <v>152</v>
      </c>
      <c r="B15" s="163">
        <v>580</v>
      </c>
      <c r="C15" s="163">
        <v>7784.5000000000009</v>
      </c>
      <c r="D15" s="109">
        <f t="shared" si="0"/>
        <v>447846.17718999996</v>
      </c>
      <c r="E15" s="164">
        <v>447846177.18999994</v>
      </c>
      <c r="F15" s="167">
        <v>2</v>
      </c>
      <c r="G15" s="163">
        <v>554</v>
      </c>
      <c r="H15" s="163">
        <v>10380.083333333332</v>
      </c>
      <c r="I15" s="175">
        <f>J15/1000</f>
        <v>732795.93730000011</v>
      </c>
      <c r="J15" s="186">
        <v>732795937.30000007</v>
      </c>
      <c r="K15" s="108">
        <f>IBEW2!P$5</f>
        <v>5842</v>
      </c>
      <c r="L15" s="108">
        <f>IBEW2!P$12</f>
        <v>43441</v>
      </c>
      <c r="M15" s="108">
        <f>IBEW2!P$20</f>
        <v>3062637</v>
      </c>
    </row>
    <row r="16" spans="1:13" x14ac:dyDescent="0.2">
      <c r="A16" s="162" t="s">
        <v>153</v>
      </c>
      <c r="B16" s="163">
        <v>170</v>
      </c>
      <c r="C16" s="163">
        <v>3364.416666666667</v>
      </c>
      <c r="D16" s="109">
        <f t="shared" si="0"/>
        <v>194832.02845000001</v>
      </c>
      <c r="E16" s="164">
        <v>194832028.45000002</v>
      </c>
      <c r="F16" s="167">
        <v>3</v>
      </c>
      <c r="G16" s="163">
        <v>3103</v>
      </c>
      <c r="H16" s="163">
        <v>47406.354166666679</v>
      </c>
      <c r="I16" s="175">
        <f t="shared" ref="I16:I25" si="2">J16/1000</f>
        <v>3617625.9311700002</v>
      </c>
      <c r="J16" s="186">
        <v>3617625931.1700001</v>
      </c>
      <c r="K16" s="108">
        <f>IBEW3!P$5</f>
        <v>11528</v>
      </c>
      <c r="L16" s="108">
        <f>IBEW3!P$12</f>
        <v>114910</v>
      </c>
      <c r="M16" s="108">
        <f>IBEW3!P$20</f>
        <v>8545300</v>
      </c>
    </row>
    <row r="17" spans="1:13" x14ac:dyDescent="0.2">
      <c r="A17" s="162" t="s">
        <v>154</v>
      </c>
      <c r="B17" s="163">
        <v>88</v>
      </c>
      <c r="C17" s="163">
        <v>1337.4166666666667</v>
      </c>
      <c r="D17" s="109">
        <f t="shared" si="0"/>
        <v>66144.512860000003</v>
      </c>
      <c r="E17" s="164">
        <v>66144512.859999999</v>
      </c>
      <c r="F17" s="167">
        <v>4</v>
      </c>
      <c r="G17" s="163">
        <v>1552</v>
      </c>
      <c r="H17" s="163">
        <v>27461.416666666668</v>
      </c>
      <c r="I17" s="175">
        <f t="shared" si="2"/>
        <v>1639130.0062299999</v>
      </c>
      <c r="J17" s="186">
        <v>1639130006.23</v>
      </c>
      <c r="K17" s="108">
        <f>IBEW4!P$5</f>
        <v>7625</v>
      </c>
      <c r="L17" s="108">
        <f>IBEW4!P$12</f>
        <v>90200</v>
      </c>
      <c r="M17" s="108">
        <f>IBEW4!P$20</f>
        <v>5627191</v>
      </c>
    </row>
    <row r="18" spans="1:13" x14ac:dyDescent="0.2">
      <c r="A18" s="162" t="s">
        <v>155</v>
      </c>
      <c r="B18" s="163">
        <v>137</v>
      </c>
      <c r="C18" s="163">
        <v>2266.083333333333</v>
      </c>
      <c r="D18" s="109">
        <f t="shared" si="0"/>
        <v>128577.03076000001</v>
      </c>
      <c r="E18" s="164">
        <v>128577030.76000001</v>
      </c>
      <c r="F18" s="167">
        <v>5</v>
      </c>
      <c r="G18" s="163">
        <v>815</v>
      </c>
      <c r="H18" s="163">
        <v>16227.083333333334</v>
      </c>
      <c r="I18" s="175">
        <f t="shared" si="2"/>
        <v>827559.39040999999</v>
      </c>
      <c r="J18" s="186">
        <v>827559390.40999997</v>
      </c>
      <c r="K18" s="108">
        <f>IBEW5!P$5</f>
        <v>12439</v>
      </c>
      <c r="L18" s="108">
        <f>IBEW5!P$12</f>
        <v>129485</v>
      </c>
      <c r="M18" s="108">
        <f>IBEW5!P$20</f>
        <v>6897039</v>
      </c>
    </row>
    <row r="19" spans="1:13" x14ac:dyDescent="0.2">
      <c r="A19" s="162" t="s">
        <v>156</v>
      </c>
      <c r="B19" s="163">
        <v>186</v>
      </c>
      <c r="C19" s="163">
        <v>2042.0833333333333</v>
      </c>
      <c r="D19" s="109">
        <f t="shared" si="0"/>
        <v>94257.23318000001</v>
      </c>
      <c r="E19" s="164">
        <v>94257233.180000007</v>
      </c>
      <c r="F19" s="167">
        <v>6</v>
      </c>
      <c r="G19" s="163">
        <v>4713</v>
      </c>
      <c r="H19" s="163">
        <v>59766.166666666664</v>
      </c>
      <c r="I19" s="175">
        <f t="shared" si="2"/>
        <v>3178226.7723699994</v>
      </c>
      <c r="J19" s="186">
        <v>3178226772.3699994</v>
      </c>
      <c r="K19" s="108">
        <f>IBEW6!P$5</f>
        <v>9326</v>
      </c>
      <c r="L19" s="108">
        <f>IBEW6!P$12</f>
        <v>100436</v>
      </c>
      <c r="M19" s="108">
        <f>IBEW6!P$20</f>
        <v>6925477</v>
      </c>
    </row>
    <row r="20" spans="1:13" x14ac:dyDescent="0.2">
      <c r="A20" s="162" t="s">
        <v>157</v>
      </c>
      <c r="B20" s="163">
        <v>31</v>
      </c>
      <c r="C20" s="163">
        <v>352.33333333333337</v>
      </c>
      <c r="D20" s="109">
        <f t="shared" si="0"/>
        <v>18043.12413</v>
      </c>
      <c r="E20" s="164">
        <v>18043124.129999999</v>
      </c>
      <c r="F20" s="167">
        <v>7</v>
      </c>
      <c r="G20" s="163">
        <v>631</v>
      </c>
      <c r="H20" s="163">
        <v>13926.83333333333</v>
      </c>
      <c r="I20" s="175">
        <f t="shared" si="2"/>
        <v>763603.11447999999</v>
      </c>
      <c r="J20" s="186">
        <v>763603114.48000002</v>
      </c>
      <c r="K20" s="108">
        <f>IBEW7!P$5</f>
        <v>10232</v>
      </c>
      <c r="L20" s="108">
        <f>IBEW7!P$12</f>
        <v>133800</v>
      </c>
      <c r="M20" s="108">
        <f>IBEW7!P$20</f>
        <v>7831962</v>
      </c>
    </row>
    <row r="21" spans="1:13" x14ac:dyDescent="0.2">
      <c r="A21" s="162" t="s">
        <v>158</v>
      </c>
      <c r="B21" s="163">
        <v>313</v>
      </c>
      <c r="C21" s="163">
        <v>11519.333333333332</v>
      </c>
      <c r="D21" s="109">
        <f t="shared" si="0"/>
        <v>766947.49142999994</v>
      </c>
      <c r="E21" s="164">
        <v>766947491.42999995</v>
      </c>
      <c r="F21" s="167">
        <v>8</v>
      </c>
      <c r="G21" s="163">
        <v>370</v>
      </c>
      <c r="H21" s="163">
        <v>5829.0000000000009</v>
      </c>
      <c r="I21" s="175">
        <f t="shared" si="2"/>
        <v>323920.63274999999</v>
      </c>
      <c r="J21" s="186">
        <v>323920632.75</v>
      </c>
      <c r="K21" s="108">
        <f>IBEW8!P$5</f>
        <v>4820</v>
      </c>
      <c r="L21" s="108">
        <f>IBEW8!P$12</f>
        <v>48161</v>
      </c>
      <c r="M21" s="108">
        <f>IBEW8!P$20</f>
        <v>2726593</v>
      </c>
    </row>
    <row r="22" spans="1:13" x14ac:dyDescent="0.2">
      <c r="A22" s="162" t="s">
        <v>159</v>
      </c>
      <c r="B22" s="163">
        <v>305</v>
      </c>
      <c r="C22" s="163">
        <v>7812.833333333333</v>
      </c>
      <c r="D22" s="109">
        <f t="shared" si="0"/>
        <v>584849.49427999998</v>
      </c>
      <c r="E22" s="164">
        <v>584849494.27999997</v>
      </c>
      <c r="F22" s="167">
        <v>9</v>
      </c>
      <c r="G22" s="163">
        <v>3557</v>
      </c>
      <c r="H22" s="163">
        <v>52583.250000000015</v>
      </c>
      <c r="I22" s="175">
        <f t="shared" si="2"/>
        <v>3921131.0911100004</v>
      </c>
      <c r="J22" s="186">
        <v>3921131091.1100006</v>
      </c>
      <c r="K22" s="108">
        <f>IBEW9!P$5</f>
        <v>13769</v>
      </c>
      <c r="L22" s="108">
        <f>IBEW9!P$12</f>
        <v>156726</v>
      </c>
      <c r="M22" s="108">
        <f>IBEW9!P$20</f>
        <v>11465602</v>
      </c>
    </row>
    <row r="23" spans="1:13" x14ac:dyDescent="0.2">
      <c r="A23" s="162" t="s">
        <v>160</v>
      </c>
      <c r="B23" s="163">
        <v>554</v>
      </c>
      <c r="C23" s="163">
        <v>16444.333333333332</v>
      </c>
      <c r="D23" s="109">
        <f t="shared" si="0"/>
        <v>476164.43269000005</v>
      </c>
      <c r="E23" s="164">
        <v>476164432.69000006</v>
      </c>
      <c r="F23" s="180">
        <v>11</v>
      </c>
      <c r="G23" s="181">
        <v>699</v>
      </c>
      <c r="H23" s="181">
        <v>15085.000000000002</v>
      </c>
      <c r="I23" s="182">
        <f t="shared" si="2"/>
        <v>851104.32517999981</v>
      </c>
      <c r="J23" s="186">
        <v>851104325.17999983</v>
      </c>
      <c r="K23" s="108">
        <f>IBEW11!P$5</f>
        <v>3730</v>
      </c>
      <c r="L23" s="108">
        <f>IBEW11!P$12</f>
        <v>38454</v>
      </c>
      <c r="M23" s="108">
        <f>IBEW11!P$20</f>
        <v>2328262</v>
      </c>
    </row>
    <row r="24" spans="1:13" ht="13.5" thickBot="1" x14ac:dyDescent="0.25">
      <c r="A24" s="162" t="s">
        <v>161</v>
      </c>
      <c r="B24" s="163">
        <v>539</v>
      </c>
      <c r="C24" s="163">
        <v>7838.666666666667</v>
      </c>
      <c r="D24" s="109">
        <f t="shared" si="0"/>
        <v>456604.51293000003</v>
      </c>
      <c r="E24" s="164">
        <v>456604512.93000001</v>
      </c>
      <c r="F24" s="177">
        <v>10</v>
      </c>
      <c r="G24" s="178">
        <v>379</v>
      </c>
      <c r="H24" s="178">
        <v>6705.2500000000009</v>
      </c>
      <c r="I24" s="179">
        <f t="shared" si="2"/>
        <v>339233.90435000003</v>
      </c>
      <c r="J24" s="187">
        <v>339233904.35000002</v>
      </c>
      <c r="K24" s="190">
        <f>IBEW10!P$5</f>
        <v>6537</v>
      </c>
      <c r="L24" s="191">
        <f>IBEW10!P$12</f>
        <v>66874</v>
      </c>
      <c r="M24" s="191">
        <f>IBEW10!P$20</f>
        <v>3447473</v>
      </c>
    </row>
    <row r="25" spans="1:13" ht="13.5" thickTop="1" x14ac:dyDescent="0.2">
      <c r="A25" s="162" t="s">
        <v>162</v>
      </c>
      <c r="B25" s="163">
        <v>87</v>
      </c>
      <c r="C25" s="163">
        <v>976.58333333333337</v>
      </c>
      <c r="D25" s="109">
        <f t="shared" si="0"/>
        <v>43231.171839999995</v>
      </c>
      <c r="E25" s="164">
        <v>43231171.839999996</v>
      </c>
      <c r="F25" s="167" t="s">
        <v>199</v>
      </c>
      <c r="G25" s="175">
        <f>SUM(G15:G24)</f>
        <v>16373</v>
      </c>
      <c r="H25" s="175">
        <f>SUM(H15:H24)</f>
        <v>255370.43750000006</v>
      </c>
      <c r="I25" s="183">
        <f t="shared" si="2"/>
        <v>16194331.105350001</v>
      </c>
      <c r="J25" s="213">
        <f>SUM(J15:J24)</f>
        <v>16194331105.35</v>
      </c>
      <c r="K25" s="108">
        <f>SUM(K15:K24)</f>
        <v>85848</v>
      </c>
      <c r="L25" s="108">
        <f>SUM(L15:L24)</f>
        <v>922487</v>
      </c>
      <c r="M25" s="108">
        <f>SUM(M15:M24)</f>
        <v>58857536</v>
      </c>
    </row>
    <row r="26" spans="1:13" x14ac:dyDescent="0.2">
      <c r="A26" s="162" t="s">
        <v>163</v>
      </c>
      <c r="B26" s="163">
        <v>367</v>
      </c>
      <c r="C26" s="163">
        <v>7130.833333333333</v>
      </c>
      <c r="D26" s="109">
        <f t="shared" si="0"/>
        <v>372064.06059000007</v>
      </c>
      <c r="E26" s="164">
        <v>372064060.59000009</v>
      </c>
      <c r="I26" s="184"/>
    </row>
    <row r="27" spans="1:13" x14ac:dyDescent="0.2">
      <c r="A27" s="162" t="s">
        <v>164</v>
      </c>
      <c r="B27" s="163">
        <v>103</v>
      </c>
      <c r="C27" s="163">
        <v>694.41666666666663</v>
      </c>
      <c r="D27" s="109">
        <f t="shared" si="0"/>
        <v>39105.802550000008</v>
      </c>
      <c r="E27" s="164">
        <v>39105802.550000004</v>
      </c>
      <c r="I27" s="184"/>
    </row>
    <row r="28" spans="1:13" x14ac:dyDescent="0.2">
      <c r="A28" s="162" t="s">
        <v>165</v>
      </c>
      <c r="B28" s="163">
        <v>71</v>
      </c>
      <c r="C28" s="163">
        <v>3376.9166666666665</v>
      </c>
      <c r="D28" s="109">
        <f t="shared" si="0"/>
        <v>207887.41268000001</v>
      </c>
      <c r="E28" s="164">
        <v>207887412.68000001</v>
      </c>
      <c r="K28" s="196" t="s">
        <v>194</v>
      </c>
    </row>
    <row r="29" spans="1:13" x14ac:dyDescent="0.2">
      <c r="A29" s="162" t="s">
        <v>166</v>
      </c>
      <c r="B29" s="163">
        <v>99</v>
      </c>
      <c r="C29" s="163">
        <v>2994.8333333333335</v>
      </c>
      <c r="D29" s="109">
        <f t="shared" si="0"/>
        <v>196120.72566999999</v>
      </c>
      <c r="E29" s="164">
        <v>196120725.66999999</v>
      </c>
      <c r="K29" s="200">
        <v>85848</v>
      </c>
      <c r="L29" s="200">
        <v>922487</v>
      </c>
      <c r="M29" s="201">
        <v>58857535.072999999</v>
      </c>
    </row>
    <row r="30" spans="1:13" x14ac:dyDescent="0.2">
      <c r="A30" s="162" t="s">
        <v>167</v>
      </c>
      <c r="B30" s="163">
        <v>30</v>
      </c>
      <c r="C30" s="163">
        <v>228.91666666666666</v>
      </c>
      <c r="D30" s="109">
        <f t="shared" si="0"/>
        <v>11067.875689999999</v>
      </c>
      <c r="E30" s="164">
        <v>11067875.689999999</v>
      </c>
    </row>
    <row r="31" spans="1:13" x14ac:dyDescent="0.2">
      <c r="A31" s="162" t="s">
        <v>168</v>
      </c>
      <c r="B31" s="163">
        <v>1095</v>
      </c>
      <c r="C31" s="163">
        <v>10027.416666666668</v>
      </c>
      <c r="D31" s="109">
        <f t="shared" si="0"/>
        <v>702770.48762999999</v>
      </c>
      <c r="E31" s="164">
        <v>702770487.63</v>
      </c>
    </row>
    <row r="32" spans="1:13" x14ac:dyDescent="0.2">
      <c r="A32" s="162" t="s">
        <v>169</v>
      </c>
      <c r="B32" s="163">
        <v>30</v>
      </c>
      <c r="C32" s="163">
        <v>1345.9166666666667</v>
      </c>
      <c r="D32" s="109">
        <f t="shared" si="0"/>
        <v>76715.822069999995</v>
      </c>
      <c r="E32" s="164">
        <v>76715822.069999993</v>
      </c>
    </row>
    <row r="33" spans="1:15" x14ac:dyDescent="0.2">
      <c r="A33" s="162" t="s">
        <v>170</v>
      </c>
      <c r="B33" s="163">
        <v>1065</v>
      </c>
      <c r="C33" s="163">
        <v>25792.270833333332</v>
      </c>
      <c r="D33" s="109">
        <f t="shared" si="0"/>
        <v>2057846.4884999995</v>
      </c>
      <c r="E33" s="164">
        <v>2057846488.4999995</v>
      </c>
    </row>
    <row r="34" spans="1:15" x14ac:dyDescent="0.2">
      <c r="A34" s="162" t="s">
        <v>171</v>
      </c>
      <c r="B34" s="163">
        <v>97</v>
      </c>
      <c r="C34" s="163">
        <v>1244.75</v>
      </c>
      <c r="D34" s="109">
        <f t="shared" si="0"/>
        <v>60037.523499999996</v>
      </c>
      <c r="E34" s="164">
        <v>60037523.499999993</v>
      </c>
    </row>
    <row r="35" spans="1:15" x14ac:dyDescent="0.2">
      <c r="A35" s="162" t="s">
        <v>172</v>
      </c>
      <c r="B35" s="163">
        <v>76</v>
      </c>
      <c r="C35" s="163">
        <v>905.83333333333337</v>
      </c>
      <c r="D35" s="109">
        <f t="shared" si="0"/>
        <v>62093.093150000008</v>
      </c>
      <c r="E35" s="164">
        <v>62093093.150000006</v>
      </c>
    </row>
    <row r="36" spans="1:15" x14ac:dyDescent="0.2">
      <c r="A36" s="162" t="s">
        <v>173</v>
      </c>
      <c r="B36" s="163">
        <v>877</v>
      </c>
      <c r="C36" s="163">
        <v>11110.833333333338</v>
      </c>
      <c r="D36" s="109">
        <f t="shared" si="0"/>
        <v>607002.17526000016</v>
      </c>
      <c r="E36" s="164">
        <v>607002175.26000011</v>
      </c>
    </row>
    <row r="37" spans="1:15" x14ac:dyDescent="0.2">
      <c r="A37" s="162" t="s">
        <v>174</v>
      </c>
      <c r="B37" s="163">
        <v>81</v>
      </c>
      <c r="C37" s="163">
        <v>1111.5</v>
      </c>
      <c r="D37" s="109">
        <f t="shared" si="0"/>
        <v>66572.880720000001</v>
      </c>
      <c r="E37" s="164">
        <v>66572880.719999999</v>
      </c>
    </row>
    <row r="38" spans="1:15" x14ac:dyDescent="0.2">
      <c r="A38" s="162" t="s">
        <v>175</v>
      </c>
      <c r="B38" s="163">
        <v>278</v>
      </c>
      <c r="C38" s="163">
        <v>5983.4999999999991</v>
      </c>
      <c r="D38" s="109">
        <f t="shared" si="0"/>
        <v>420832.96555999992</v>
      </c>
      <c r="E38" s="164">
        <v>420832965.55999994</v>
      </c>
    </row>
    <row r="39" spans="1:15" x14ac:dyDescent="0.2">
      <c r="A39" s="162" t="s">
        <v>176</v>
      </c>
      <c r="B39" s="163">
        <v>900</v>
      </c>
      <c r="C39" s="163">
        <v>10886.666666666668</v>
      </c>
      <c r="D39" s="109">
        <f t="shared" si="0"/>
        <v>806410.66489999997</v>
      </c>
      <c r="E39" s="164">
        <v>806410664.89999998</v>
      </c>
    </row>
    <row r="40" spans="1:15" x14ac:dyDescent="0.2">
      <c r="A40" s="162" t="s">
        <v>177</v>
      </c>
      <c r="B40" s="163">
        <v>57</v>
      </c>
      <c r="C40" s="163">
        <v>694.75</v>
      </c>
      <c r="D40" s="109">
        <f t="shared" si="0"/>
        <v>40078.503490000003</v>
      </c>
      <c r="E40" s="164">
        <v>40078503.490000002</v>
      </c>
    </row>
    <row r="41" spans="1:15" x14ac:dyDescent="0.2">
      <c r="A41" s="162" t="s">
        <v>178</v>
      </c>
      <c r="B41" s="163">
        <v>17</v>
      </c>
      <c r="C41" s="163">
        <v>500.58333333333331</v>
      </c>
      <c r="D41" s="109">
        <f t="shared" si="0"/>
        <v>26214.339600000003</v>
      </c>
      <c r="E41" s="164">
        <v>26214339.600000001</v>
      </c>
    </row>
    <row r="42" spans="1:15" x14ac:dyDescent="0.2">
      <c r="A42" s="162" t="s">
        <v>179</v>
      </c>
      <c r="B42" s="163">
        <v>15</v>
      </c>
      <c r="C42" s="163">
        <v>307</v>
      </c>
      <c r="D42" s="109">
        <f t="shared" si="0"/>
        <v>14227.730310000001</v>
      </c>
      <c r="E42" s="164">
        <v>14227730.310000001</v>
      </c>
    </row>
    <row r="43" spans="1:15" x14ac:dyDescent="0.2">
      <c r="A43" s="162" t="s">
        <v>180</v>
      </c>
      <c r="B43" s="163">
        <v>219</v>
      </c>
      <c r="C43" s="163">
        <v>4435.6666666666661</v>
      </c>
      <c r="D43" s="109">
        <f t="shared" si="0"/>
        <v>226581.06966000001</v>
      </c>
      <c r="E43" s="164">
        <v>226581069.66</v>
      </c>
    </row>
    <row r="44" spans="1:15" x14ac:dyDescent="0.2">
      <c r="A44" s="162" t="s">
        <v>181</v>
      </c>
      <c r="B44" s="163">
        <v>359</v>
      </c>
      <c r="C44" s="163">
        <v>8001.2500000000009</v>
      </c>
      <c r="D44" s="109">
        <f t="shared" si="0"/>
        <v>434862.55947999994</v>
      </c>
      <c r="E44" s="164">
        <v>434862559.47999996</v>
      </c>
    </row>
    <row r="45" spans="1:15" x14ac:dyDescent="0.2">
      <c r="A45" s="162" t="s">
        <v>182</v>
      </c>
      <c r="B45" s="163">
        <v>32</v>
      </c>
      <c r="C45" s="163">
        <v>1520.5</v>
      </c>
      <c r="D45" s="109">
        <f t="shared" si="0"/>
        <v>88063.859420000008</v>
      </c>
      <c r="E45" s="164">
        <v>88063859.420000002</v>
      </c>
    </row>
    <row r="46" spans="1:15" x14ac:dyDescent="0.2">
      <c r="A46" s="162" t="s">
        <v>183</v>
      </c>
      <c r="B46" s="163">
        <v>17</v>
      </c>
      <c r="C46" s="163">
        <v>118.66666666666667</v>
      </c>
      <c r="D46" s="109">
        <f t="shared" si="0"/>
        <v>5746.3529699999999</v>
      </c>
      <c r="E46" s="164">
        <v>5746352.9699999997</v>
      </c>
      <c r="O46" s="87" t="s">
        <v>128</v>
      </c>
    </row>
    <row r="47" spans="1:15" x14ac:dyDescent="0.2">
      <c r="A47" s="162" t="s">
        <v>184</v>
      </c>
      <c r="B47" s="163">
        <v>78</v>
      </c>
      <c r="C47" s="163">
        <v>1201.1666666666665</v>
      </c>
      <c r="D47" s="109">
        <f t="shared" si="0"/>
        <v>64645.359850000008</v>
      </c>
      <c r="E47" s="164">
        <v>64645359.850000009</v>
      </c>
    </row>
    <row r="48" spans="1:15" x14ac:dyDescent="0.2">
      <c r="A48" s="162" t="s">
        <v>185</v>
      </c>
      <c r="B48" s="163">
        <v>476</v>
      </c>
      <c r="C48" s="163">
        <v>9391.0833333333321</v>
      </c>
      <c r="D48" s="109">
        <f t="shared" si="0"/>
        <v>672299.31275000004</v>
      </c>
      <c r="E48" s="164">
        <v>672299312.75</v>
      </c>
    </row>
    <row r="49" spans="1:5" x14ac:dyDescent="0.2">
      <c r="A49" s="162" t="s">
        <v>186</v>
      </c>
      <c r="B49" s="163">
        <v>147</v>
      </c>
      <c r="C49" s="163">
        <v>1364.0000000000002</v>
      </c>
      <c r="D49" s="109">
        <f t="shared" si="0"/>
        <v>71957.948930000013</v>
      </c>
      <c r="E49" s="164">
        <v>71957948.930000007</v>
      </c>
    </row>
    <row r="50" spans="1:5" x14ac:dyDescent="0.2">
      <c r="A50" s="162" t="s">
        <v>187</v>
      </c>
      <c r="B50" s="163">
        <v>349</v>
      </c>
      <c r="C50" s="163">
        <v>6193.583333333333</v>
      </c>
      <c r="D50" s="109">
        <f t="shared" si="0"/>
        <v>326618.26532999997</v>
      </c>
      <c r="E50" s="164">
        <v>326618265.32999998</v>
      </c>
    </row>
    <row r="51" spans="1:5" x14ac:dyDescent="0.2">
      <c r="A51" s="162" t="s">
        <v>188</v>
      </c>
      <c r="B51" s="163">
        <v>58</v>
      </c>
      <c r="C51" s="163">
        <v>490.5</v>
      </c>
      <c r="D51" s="109">
        <f t="shared" si="0"/>
        <v>24943.602450000002</v>
      </c>
      <c r="E51" s="164">
        <v>24943602.450000003</v>
      </c>
    </row>
  </sheetData>
  <conditionalFormatting sqref="K11:N11">
    <cfRule type="cellIs" dxfId="1" priority="2" operator="notEqual">
      <formula>K$29</formula>
    </cfRule>
  </conditionalFormatting>
  <conditionalFormatting sqref="K25:N25">
    <cfRule type="cellIs" dxfId="0" priority="1" operator="notEqual">
      <formula>K$29</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outlinePr summaryBelow="0" summaryRight="0"/>
    <pageSetUpPr autoPageBreaks="0"/>
  </sheetPr>
  <dimension ref="A1:P25"/>
  <sheetViews>
    <sheetView showOutlineSymbols="0" workbookViewId="0">
      <selection activeCell="P3" sqref="P3"/>
    </sheetView>
  </sheetViews>
  <sheetFormatPr defaultColWidth="1.7109375" defaultRowHeight="12.75" x14ac:dyDescent="0.2"/>
  <cols>
    <col min="1" max="1" width="16" style="2" customWidth="1"/>
    <col min="2" max="2" width="8.7109375" style="2" customWidth="1"/>
    <col min="3" max="12" width="8.7109375" customWidth="1"/>
    <col min="13" max="16" width="8.7109375" style="2" customWidth="1"/>
    <col min="17" max="16384" width="1.7109375" style="2"/>
  </cols>
  <sheetData>
    <row r="1" spans="1:16" ht="15" customHeight="1" x14ac:dyDescent="0.25">
      <c r="A1" s="15" t="s">
        <v>19</v>
      </c>
      <c r="L1" s="26"/>
    </row>
    <row r="2" spans="1:16" ht="11.25" x14ac:dyDescent="0.2">
      <c r="B2" s="3">
        <v>2004</v>
      </c>
      <c r="C2" s="3">
        <v>2005</v>
      </c>
      <c r="D2" s="3">
        <v>2006</v>
      </c>
      <c r="E2" s="3">
        <v>2007</v>
      </c>
      <c r="F2" s="3">
        <v>2008</v>
      </c>
      <c r="G2" s="3">
        <v>2009</v>
      </c>
      <c r="H2" s="3">
        <v>2010</v>
      </c>
      <c r="I2" s="3">
        <v>2011</v>
      </c>
      <c r="J2" s="3">
        <v>2012</v>
      </c>
      <c r="K2" s="3">
        <v>2013</v>
      </c>
      <c r="L2" s="3">
        <v>2014</v>
      </c>
      <c r="M2" s="3">
        <v>2015</v>
      </c>
      <c r="N2" s="3">
        <v>2016</v>
      </c>
      <c r="O2" s="3">
        <v>2017</v>
      </c>
      <c r="P2" s="3">
        <v>2018</v>
      </c>
    </row>
    <row r="3" spans="1:16" x14ac:dyDescent="0.2">
      <c r="A3" s="1"/>
      <c r="B3"/>
      <c r="M3"/>
      <c r="N3"/>
      <c r="O3"/>
      <c r="P3"/>
    </row>
    <row r="4" spans="1:16" x14ac:dyDescent="0.2">
      <c r="A4" s="4" t="s">
        <v>137</v>
      </c>
      <c r="B4"/>
      <c r="M4"/>
      <c r="N4"/>
      <c r="O4"/>
      <c r="P4"/>
    </row>
    <row r="5" spans="1:16" ht="11.25" x14ac:dyDescent="0.2">
      <c r="A5" s="2" t="s">
        <v>2</v>
      </c>
      <c r="B5" s="6">
        <v>4538</v>
      </c>
      <c r="C5" s="6">
        <v>4622</v>
      </c>
      <c r="D5" s="6">
        <v>4804</v>
      </c>
      <c r="E5" s="6">
        <v>4892</v>
      </c>
      <c r="F5" s="6">
        <v>4929</v>
      </c>
      <c r="G5" s="6">
        <v>4869</v>
      </c>
      <c r="H5" s="6">
        <v>4678</v>
      </c>
      <c r="I5" s="6">
        <v>4432</v>
      </c>
      <c r="J5" s="6">
        <v>4289</v>
      </c>
      <c r="K5" s="6">
        <v>4260</v>
      </c>
      <c r="L5" s="6">
        <v>4275</v>
      </c>
      <c r="M5" s="6">
        <v>4382</v>
      </c>
      <c r="N5" s="6">
        <v>4541</v>
      </c>
      <c r="O5" s="6">
        <v>4683</v>
      </c>
      <c r="P5" s="6">
        <f>SUM(Colo!P5,Idah!P5,Mont!P5,Utah!P5,Wyom!P5)</f>
        <v>4820</v>
      </c>
    </row>
    <row r="6" spans="1:16" ht="11.25" x14ac:dyDescent="0.2">
      <c r="A6" s="2" t="s">
        <v>3</v>
      </c>
      <c r="B6" s="6">
        <v>478</v>
      </c>
      <c r="C6" s="6">
        <v>466</v>
      </c>
      <c r="D6" s="6">
        <v>445</v>
      </c>
      <c r="E6" s="6">
        <v>443</v>
      </c>
      <c r="F6" s="6">
        <v>438</v>
      </c>
      <c r="G6" s="6">
        <v>427</v>
      </c>
      <c r="H6" s="6">
        <v>414</v>
      </c>
      <c r="I6" s="6">
        <v>416</v>
      </c>
      <c r="J6" s="6">
        <v>402</v>
      </c>
      <c r="K6" s="6">
        <v>396</v>
      </c>
      <c r="L6" s="6">
        <v>402</v>
      </c>
      <c r="M6" s="6">
        <v>393</v>
      </c>
      <c r="N6" s="6">
        <v>395</v>
      </c>
      <c r="O6" s="6">
        <v>364</v>
      </c>
      <c r="P6" s="6">
        <f>Data!$G$9</f>
        <v>370</v>
      </c>
    </row>
    <row r="7" spans="1:16" ht="11.25" x14ac:dyDescent="0.2">
      <c r="A7" s="2" t="s">
        <v>4</v>
      </c>
      <c r="B7" s="7">
        <v>0.10533274570295284</v>
      </c>
      <c r="C7" s="7">
        <v>0.10082215491129382</v>
      </c>
      <c r="D7" s="7">
        <v>9.263114071606994E-2</v>
      </c>
      <c r="E7" s="7">
        <v>9.0556009811937857E-2</v>
      </c>
      <c r="F7" s="7">
        <v>8.8861838101034693E-2</v>
      </c>
      <c r="G7" s="7">
        <v>8.769767919490655E-2</v>
      </c>
      <c r="H7" s="7">
        <v>8.8499358700299277E-2</v>
      </c>
      <c r="I7" s="7">
        <v>9.3862815884476536E-2</v>
      </c>
      <c r="J7" s="7">
        <v>9.372814175798555E-2</v>
      </c>
      <c r="K7" s="7">
        <v>9.295774647887324E-2</v>
      </c>
      <c r="L7" s="7">
        <v>9.4035087719298249E-2</v>
      </c>
      <c r="M7" s="7">
        <v>8.9685075308078496E-2</v>
      </c>
      <c r="N7" s="7">
        <v>8.6985245540629821E-2</v>
      </c>
      <c r="O7" s="7">
        <v>7.7727952167414044E-2</v>
      </c>
      <c r="P7" s="7">
        <f>P6/P5</f>
        <v>7.6763485477178428E-2</v>
      </c>
    </row>
    <row r="8" spans="1:16" ht="11.25" x14ac:dyDescent="0.2">
      <c r="A8" s="2" t="s">
        <v>5</v>
      </c>
      <c r="B8" s="6">
        <v>4060</v>
      </c>
      <c r="C8" s="6">
        <v>4156</v>
      </c>
      <c r="D8" s="6">
        <v>4359</v>
      </c>
      <c r="E8" s="6">
        <v>4449</v>
      </c>
      <c r="F8" s="6">
        <v>4491</v>
      </c>
      <c r="G8" s="6">
        <v>4442</v>
      </c>
      <c r="H8" s="6">
        <v>4264</v>
      </c>
      <c r="I8" s="6">
        <v>4016</v>
      </c>
      <c r="J8" s="6">
        <v>3887</v>
      </c>
      <c r="K8" s="6">
        <v>3864</v>
      </c>
      <c r="L8" s="6">
        <v>3873</v>
      </c>
      <c r="M8" s="6">
        <v>3989</v>
      </c>
      <c r="N8" s="6">
        <v>4146</v>
      </c>
      <c r="O8" s="6">
        <v>4319</v>
      </c>
      <c r="P8" s="6">
        <f>P5-P6</f>
        <v>4450</v>
      </c>
    </row>
    <row r="9" spans="1:16" ht="11.25" x14ac:dyDescent="0.2">
      <c r="A9" s="2" t="s">
        <v>6</v>
      </c>
      <c r="B9" s="7">
        <v>0.89466725429704719</v>
      </c>
      <c r="C9" s="7">
        <v>0.89917784508870624</v>
      </c>
      <c r="D9" s="7">
        <v>0.90736885928393007</v>
      </c>
      <c r="E9" s="7">
        <v>0.9094439901880621</v>
      </c>
      <c r="F9" s="7">
        <v>0.91113816189896535</v>
      </c>
      <c r="G9" s="7">
        <v>0.91230232080509344</v>
      </c>
      <c r="H9" s="7">
        <v>0.91150064129970076</v>
      </c>
      <c r="I9" s="7">
        <v>0.90613718411552346</v>
      </c>
      <c r="J9" s="7">
        <v>0.90627185824201451</v>
      </c>
      <c r="K9" s="7">
        <v>0.90704225352112677</v>
      </c>
      <c r="L9" s="7">
        <v>0.90596491228070175</v>
      </c>
      <c r="M9" s="7">
        <v>0.91031492469192155</v>
      </c>
      <c r="N9" s="7">
        <v>0.91301475445937019</v>
      </c>
      <c r="O9" s="7">
        <v>0.92227204783258598</v>
      </c>
      <c r="P9" s="7">
        <f>P8/P5</f>
        <v>0.92323651452282163</v>
      </c>
    </row>
    <row r="10" spans="1:16" ht="11.25" x14ac:dyDescent="0.2">
      <c r="C10" s="2"/>
      <c r="D10" s="2"/>
      <c r="E10" s="2"/>
      <c r="F10" s="2"/>
      <c r="G10" s="2"/>
      <c r="H10" s="2"/>
      <c r="I10" s="2"/>
      <c r="J10" s="2"/>
      <c r="K10" s="2"/>
      <c r="L10" s="2"/>
    </row>
    <row r="11" spans="1:16" ht="11.25" x14ac:dyDescent="0.2">
      <c r="A11" s="4" t="s">
        <v>7</v>
      </c>
      <c r="C11" s="2"/>
      <c r="D11" s="2"/>
      <c r="E11" s="2"/>
      <c r="F11" s="2"/>
      <c r="G11" s="2"/>
      <c r="H11" s="2"/>
      <c r="I11" s="2"/>
      <c r="J11" s="2"/>
      <c r="K11" s="2"/>
      <c r="L11" s="2"/>
    </row>
    <row r="12" spans="1:16" ht="11.25" x14ac:dyDescent="0.2">
      <c r="A12" s="2" t="s">
        <v>2</v>
      </c>
      <c r="B12" s="6">
        <v>33180</v>
      </c>
      <c r="C12" s="6">
        <v>35085</v>
      </c>
      <c r="D12" s="6">
        <v>37653</v>
      </c>
      <c r="E12" s="6">
        <v>39631</v>
      </c>
      <c r="F12" s="6">
        <v>39426</v>
      </c>
      <c r="G12" s="6">
        <v>34383</v>
      </c>
      <c r="H12" s="6">
        <v>31471</v>
      </c>
      <c r="I12" s="6">
        <v>31094</v>
      </c>
      <c r="J12" s="6">
        <v>32425</v>
      </c>
      <c r="K12" s="6">
        <v>35216</v>
      </c>
      <c r="L12" s="6">
        <v>38027</v>
      </c>
      <c r="M12" s="6">
        <v>40531</v>
      </c>
      <c r="N12" s="6">
        <v>43262</v>
      </c>
      <c r="O12" s="6">
        <v>45448</v>
      </c>
      <c r="P12" s="6">
        <f>SUM(Colo!P12,Idah!P12,Mont!P12,Utah!P12,Wyom!P12)</f>
        <v>48161</v>
      </c>
    </row>
    <row r="13" spans="1:16" ht="11.25" x14ac:dyDescent="0.2">
      <c r="A13" s="2" t="s">
        <v>8</v>
      </c>
      <c r="B13" s="6">
        <v>23889.599999999999</v>
      </c>
      <c r="C13" s="6">
        <v>25261.200000000001</v>
      </c>
      <c r="D13" s="6">
        <v>27110.16</v>
      </c>
      <c r="E13" s="6">
        <v>28534.32</v>
      </c>
      <c r="F13" s="6">
        <v>27598.199999999997</v>
      </c>
      <c r="G13" s="6">
        <v>24068.1</v>
      </c>
      <c r="H13" s="6">
        <v>22029.699999999997</v>
      </c>
      <c r="I13" s="6">
        <v>21765.8</v>
      </c>
      <c r="J13" s="6">
        <v>22697.5</v>
      </c>
      <c r="K13" s="6">
        <v>24651.199999999997</v>
      </c>
      <c r="L13" s="6">
        <v>26618.899999999998</v>
      </c>
      <c r="M13" s="6">
        <v>28371.699999999997</v>
      </c>
      <c r="N13" s="6">
        <v>30283.399999999998</v>
      </c>
      <c r="O13" s="6">
        <v>31813.599999999999</v>
      </c>
      <c r="P13" s="6">
        <f>P12*0.7</f>
        <v>33712.699999999997</v>
      </c>
    </row>
    <row r="14" spans="1:16" ht="11.25" x14ac:dyDescent="0.2">
      <c r="A14" s="2" t="s">
        <v>3</v>
      </c>
      <c r="B14" s="6">
        <v>4720</v>
      </c>
      <c r="C14" s="6">
        <v>5003</v>
      </c>
      <c r="D14" s="6">
        <v>5791</v>
      </c>
      <c r="E14" s="6">
        <v>6015</v>
      </c>
      <c r="F14" s="6">
        <v>5610</v>
      </c>
      <c r="G14" s="6">
        <v>5303</v>
      </c>
      <c r="H14" s="6">
        <v>4765</v>
      </c>
      <c r="I14" s="6">
        <v>4442</v>
      </c>
      <c r="J14" s="6">
        <v>4940</v>
      </c>
      <c r="K14" s="6">
        <v>4553.666666666667</v>
      </c>
      <c r="L14" s="6">
        <v>4797.333333333333</v>
      </c>
      <c r="M14" s="6">
        <v>5380.583333333333</v>
      </c>
      <c r="N14" s="6">
        <v>5535.083333333333</v>
      </c>
      <c r="O14" s="6">
        <v>5411.083333333333</v>
      </c>
      <c r="P14" s="6">
        <f>Data!$H$9</f>
        <v>5829.0000000000009</v>
      </c>
    </row>
    <row r="15" spans="1:16" ht="11.25" x14ac:dyDescent="0.2">
      <c r="A15" s="2" t="s">
        <v>4</v>
      </c>
      <c r="B15" s="7">
        <v>0.19757551403121024</v>
      </c>
      <c r="C15" s="7">
        <v>0.19805076560100074</v>
      </c>
      <c r="D15" s="7">
        <v>0.21360995287375656</v>
      </c>
      <c r="E15" s="7">
        <v>0.21079878546255879</v>
      </c>
      <c r="F15" s="7">
        <v>0.20327412657347221</v>
      </c>
      <c r="G15" s="7">
        <v>0.22033313805410482</v>
      </c>
      <c r="H15" s="7">
        <v>0.21629890556839179</v>
      </c>
      <c r="I15" s="7">
        <v>0.20408163265306123</v>
      </c>
      <c r="J15" s="7">
        <v>0.21764511510078202</v>
      </c>
      <c r="K15" s="7">
        <v>0.18472393500789688</v>
      </c>
      <c r="L15" s="7">
        <v>0.18022282413372956</v>
      </c>
      <c r="M15" s="7">
        <v>0.18964613799431593</v>
      </c>
      <c r="N15" s="7">
        <v>0.18277615239151923</v>
      </c>
      <c r="O15" s="7">
        <v>0.17008711159168824</v>
      </c>
      <c r="P15" s="7">
        <f>P14/P13</f>
        <v>0.1729022000611046</v>
      </c>
    </row>
    <row r="16" spans="1:16" ht="11.25" x14ac:dyDescent="0.2">
      <c r="A16" s="2" t="s">
        <v>5</v>
      </c>
      <c r="B16" s="6">
        <v>19169.599999999999</v>
      </c>
      <c r="C16" s="6">
        <v>20258.2</v>
      </c>
      <c r="D16" s="6">
        <v>21319.16</v>
      </c>
      <c r="E16" s="6">
        <v>22519.32</v>
      </c>
      <c r="F16" s="6">
        <v>21988.199999999997</v>
      </c>
      <c r="G16" s="6">
        <v>18765.099999999999</v>
      </c>
      <c r="H16" s="6">
        <v>17264.699999999997</v>
      </c>
      <c r="I16" s="6">
        <v>17323.8</v>
      </c>
      <c r="J16" s="6">
        <v>17757.5</v>
      </c>
      <c r="K16" s="6">
        <v>20097.533333333329</v>
      </c>
      <c r="L16" s="6">
        <v>21821.566666666666</v>
      </c>
      <c r="M16" s="6">
        <v>22991.116666666665</v>
      </c>
      <c r="N16" s="6">
        <v>24748.316666666666</v>
      </c>
      <c r="O16" s="6">
        <v>26402.516666666666</v>
      </c>
      <c r="P16" s="6">
        <f>P13-P14</f>
        <v>27883.699999999997</v>
      </c>
    </row>
    <row r="17" spans="1:16" ht="11.25" x14ac:dyDescent="0.2">
      <c r="A17" s="2" t="s">
        <v>6</v>
      </c>
      <c r="B17" s="7">
        <v>0.80242448596878979</v>
      </c>
      <c r="C17" s="7">
        <v>0.80194923439899923</v>
      </c>
      <c r="D17" s="7">
        <v>0.7863900471262435</v>
      </c>
      <c r="E17" s="7">
        <v>0.78920121453744119</v>
      </c>
      <c r="F17" s="7">
        <v>0.79672587342652779</v>
      </c>
      <c r="G17" s="7">
        <v>0.77966686194589518</v>
      </c>
      <c r="H17" s="7">
        <v>0.78370109443160818</v>
      </c>
      <c r="I17" s="7">
        <v>0.79591836734693877</v>
      </c>
      <c r="J17" s="7">
        <v>0.78235488489921801</v>
      </c>
      <c r="K17" s="7">
        <v>0.81527606499210303</v>
      </c>
      <c r="L17" s="7">
        <v>0.81977717586627052</v>
      </c>
      <c r="M17" s="7">
        <v>0.81035386200568404</v>
      </c>
      <c r="N17" s="7">
        <v>0.81722384760848077</v>
      </c>
      <c r="O17" s="7">
        <v>0.82991288840831179</v>
      </c>
      <c r="P17" s="7">
        <f>P16/P13</f>
        <v>0.82709779993889543</v>
      </c>
    </row>
    <row r="18" spans="1:16" ht="11.25" x14ac:dyDescent="0.2">
      <c r="C18" s="2"/>
      <c r="D18" s="2"/>
      <c r="E18" s="2"/>
      <c r="F18" s="2"/>
      <c r="G18" s="2"/>
      <c r="H18" s="2"/>
      <c r="I18" s="2"/>
      <c r="J18" s="2"/>
      <c r="K18" s="2"/>
      <c r="L18" s="2"/>
    </row>
    <row r="19" spans="1:16" ht="11.25" x14ac:dyDescent="0.2">
      <c r="A19" s="4" t="s">
        <v>9</v>
      </c>
      <c r="C19" s="2"/>
      <c r="D19" s="2"/>
      <c r="E19" s="2"/>
      <c r="F19" s="2"/>
      <c r="G19" s="2"/>
      <c r="H19" s="2"/>
      <c r="I19" s="2"/>
      <c r="J19" s="2"/>
      <c r="K19" s="2"/>
      <c r="L19" s="2"/>
    </row>
    <row r="20" spans="1:16" ht="11.25" x14ac:dyDescent="0.2">
      <c r="A20" s="2" t="s">
        <v>2</v>
      </c>
      <c r="B20" s="6">
        <v>1297460</v>
      </c>
      <c r="C20" s="6">
        <v>1389575</v>
      </c>
      <c r="D20" s="6">
        <v>1568759</v>
      </c>
      <c r="E20" s="6">
        <v>1755139</v>
      </c>
      <c r="F20" s="6">
        <v>1830905</v>
      </c>
      <c r="G20" s="6">
        <v>1618268</v>
      </c>
      <c r="H20" s="6">
        <v>1504126</v>
      </c>
      <c r="I20" s="6">
        <v>1494390</v>
      </c>
      <c r="J20" s="6">
        <v>1641400</v>
      </c>
      <c r="K20" s="6">
        <v>1733831</v>
      </c>
      <c r="L20" s="6">
        <v>1952770</v>
      </c>
      <c r="M20" s="6">
        <v>2154051</v>
      </c>
      <c r="N20" s="6">
        <v>2308944</v>
      </c>
      <c r="O20" s="6">
        <v>2452152</v>
      </c>
      <c r="P20" s="6">
        <f>SUM(Colo!P20,Idah!P20,Mont!P20,Utah!P20,Wyom!P20)</f>
        <v>2726593</v>
      </c>
    </row>
    <row r="21" spans="1:16" ht="11.25" x14ac:dyDescent="0.2">
      <c r="A21" s="2" t="s">
        <v>8</v>
      </c>
      <c r="B21" s="6">
        <v>869298.20000000007</v>
      </c>
      <c r="C21" s="6">
        <v>931015.25</v>
      </c>
      <c r="D21" s="6">
        <v>1051068.53</v>
      </c>
      <c r="E21" s="6">
        <v>1175943.1300000001</v>
      </c>
      <c r="F21" s="6">
        <v>1171779.2</v>
      </c>
      <c r="G21" s="6">
        <v>1035691.52</v>
      </c>
      <c r="H21" s="6">
        <v>962640.64</v>
      </c>
      <c r="I21" s="6">
        <v>956409.6</v>
      </c>
      <c r="J21" s="6">
        <v>1050496</v>
      </c>
      <c r="K21" s="6">
        <v>1109651.8400000001</v>
      </c>
      <c r="L21" s="6">
        <v>1249772.8</v>
      </c>
      <c r="M21" s="6">
        <v>1378592.6400000001</v>
      </c>
      <c r="N21" s="6">
        <v>1477724.1599999999</v>
      </c>
      <c r="O21" s="6">
        <v>1569377.28</v>
      </c>
      <c r="P21" s="6">
        <f>P20*0.64</f>
        <v>1745019.52</v>
      </c>
    </row>
    <row r="22" spans="1:16" ht="11.25" x14ac:dyDescent="0.2">
      <c r="A22" s="2" t="s">
        <v>3</v>
      </c>
      <c r="B22" s="6">
        <v>191487</v>
      </c>
      <c r="C22" s="6">
        <v>229253</v>
      </c>
      <c r="D22" s="6">
        <v>259630</v>
      </c>
      <c r="E22" s="6">
        <v>279384</v>
      </c>
      <c r="F22" s="6">
        <v>269435</v>
      </c>
      <c r="G22" s="6">
        <v>260958</v>
      </c>
      <c r="H22" s="6">
        <v>242350</v>
      </c>
      <c r="I22" s="6">
        <v>228984</v>
      </c>
      <c r="J22" s="6">
        <v>275942</v>
      </c>
      <c r="K22" s="6">
        <v>259249.28873</v>
      </c>
      <c r="L22" s="6">
        <v>259056.41993</v>
      </c>
      <c r="M22" s="6">
        <v>286475.66366000002</v>
      </c>
      <c r="N22" s="6">
        <v>293659.64726999996</v>
      </c>
      <c r="O22" s="6">
        <v>293233.86932999996</v>
      </c>
      <c r="P22" s="6">
        <f>Data!$I$9</f>
        <v>323920.63274999999</v>
      </c>
    </row>
    <row r="23" spans="1:16" ht="11.25" x14ac:dyDescent="0.2">
      <c r="A23" s="2" t="s">
        <v>4</v>
      </c>
      <c r="B23" s="7">
        <v>0.22027769067047417</v>
      </c>
      <c r="C23" s="7">
        <v>0.24623979037937349</v>
      </c>
      <c r="D23" s="7">
        <v>0.24701529214274923</v>
      </c>
      <c r="E23" s="7">
        <v>0.23758291780657792</v>
      </c>
      <c r="F23" s="7">
        <v>0.22993666383564412</v>
      </c>
      <c r="G23" s="7">
        <v>0.25196498664003736</v>
      </c>
      <c r="H23" s="7">
        <v>0.25175542142081181</v>
      </c>
      <c r="I23" s="7">
        <v>0.23942043241724048</v>
      </c>
      <c r="J23" s="7">
        <v>0.26267782076276347</v>
      </c>
      <c r="K23" s="7">
        <v>0.23363119798909177</v>
      </c>
      <c r="L23" s="7">
        <v>0.20728281166784873</v>
      </c>
      <c r="M23" s="7">
        <v>0.20780298352673637</v>
      </c>
      <c r="N23" s="7">
        <v>0.19872426479783614</v>
      </c>
      <c r="O23" s="7">
        <v>0.18684727571052892</v>
      </c>
      <c r="P23" s="7">
        <f>P22/P21</f>
        <v>0.185625793314908</v>
      </c>
    </row>
    <row r="24" spans="1:16" ht="11.25" x14ac:dyDescent="0.2">
      <c r="A24" s="2" t="s">
        <v>5</v>
      </c>
      <c r="B24" s="6">
        <v>677811.20000000007</v>
      </c>
      <c r="C24" s="6">
        <v>701762.25</v>
      </c>
      <c r="D24" s="6">
        <v>791438.53</v>
      </c>
      <c r="E24" s="6">
        <v>896559.13000000012</v>
      </c>
      <c r="F24" s="6">
        <v>902344.2</v>
      </c>
      <c r="G24" s="6">
        <v>774733.52</v>
      </c>
      <c r="H24" s="6">
        <v>720290.64</v>
      </c>
      <c r="I24" s="6">
        <v>727425.6</v>
      </c>
      <c r="J24" s="6">
        <v>774554</v>
      </c>
      <c r="K24" s="6">
        <v>850402.55127000005</v>
      </c>
      <c r="L24" s="6">
        <v>990716.38007000007</v>
      </c>
      <c r="M24" s="6">
        <v>1092116.9763400001</v>
      </c>
      <c r="N24" s="6">
        <v>1184064.5127300001</v>
      </c>
      <c r="O24" s="6">
        <v>1276143.4106700001</v>
      </c>
      <c r="P24" s="6">
        <f>P21-P22</f>
        <v>1421098.8872500001</v>
      </c>
    </row>
    <row r="25" spans="1:16" ht="11.25" x14ac:dyDescent="0.2">
      <c r="A25" s="2" t="s">
        <v>6</v>
      </c>
      <c r="B25" s="7">
        <v>0.7797223093295258</v>
      </c>
      <c r="C25" s="7">
        <v>0.75376020962062651</v>
      </c>
      <c r="D25" s="7">
        <v>0.7529847078572508</v>
      </c>
      <c r="E25" s="7">
        <v>0.76241708219342208</v>
      </c>
      <c r="F25" s="7">
        <v>0.77006333616435585</v>
      </c>
      <c r="G25" s="7">
        <v>0.74803501335996259</v>
      </c>
      <c r="H25" s="7">
        <v>0.74824457857918814</v>
      </c>
      <c r="I25" s="7">
        <v>0.76057956758275946</v>
      </c>
      <c r="J25" s="7">
        <v>0.73732217923723653</v>
      </c>
      <c r="K25" s="7">
        <v>0.76636880201090818</v>
      </c>
      <c r="L25" s="7">
        <v>0.79271718833215132</v>
      </c>
      <c r="M25" s="7">
        <v>0.79219701647326357</v>
      </c>
      <c r="N25" s="7">
        <v>0.801275735202164</v>
      </c>
      <c r="O25" s="7">
        <v>0.81315272428947116</v>
      </c>
      <c r="P25" s="7">
        <f>P24/P21</f>
        <v>0.81437420668509208</v>
      </c>
    </row>
  </sheetData>
  <phoneticPr fontId="0" type="noConversion"/>
  <printOptions horizontalCentered="1"/>
  <pageMargins left="0.5" right="0.5" top="0.75" bottom="0" header="0.5" footer="0.25"/>
  <pageSetup orientation="landscape" horizontalDpi="300" r:id="rId1"/>
  <headerFooter alignWithMargins="0">
    <oddHeader>&amp;C&amp;"Arial,Bold"&amp;18Inside Construction Trends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58</vt:i4>
      </vt:variant>
    </vt:vector>
  </HeadingPairs>
  <TitlesOfParts>
    <vt:vector size="139" baseType="lpstr">
      <vt:lpstr>NATIONAL</vt:lpstr>
      <vt:lpstr>NECA1</vt:lpstr>
      <vt:lpstr>NECA2</vt:lpstr>
      <vt:lpstr>NECA3</vt:lpstr>
      <vt:lpstr>NECA4</vt:lpstr>
      <vt:lpstr>NECA5</vt:lpstr>
      <vt:lpstr>NECA6</vt:lpstr>
      <vt:lpstr>NECA7</vt:lpstr>
      <vt:lpstr>NECA8</vt:lpstr>
      <vt:lpstr>NECA9</vt:lpstr>
      <vt:lpstr>IBEW2</vt:lpstr>
      <vt:lpstr>IBEW3</vt:lpstr>
      <vt:lpstr>IBEW4</vt:lpstr>
      <vt:lpstr>IBEW5</vt:lpstr>
      <vt:lpstr>IBEW6</vt:lpstr>
      <vt:lpstr>IBEW7</vt:lpstr>
      <vt:lpstr>IBEW8</vt:lpstr>
      <vt:lpstr>IBEW9</vt:lpstr>
      <vt:lpstr>IBEW11</vt:lpstr>
      <vt:lpstr>IBEW10</vt:lpstr>
      <vt:lpstr>Alab</vt:lpstr>
      <vt:lpstr>Alas</vt:lpstr>
      <vt:lpstr>Ariz</vt:lpstr>
      <vt:lpstr>Arka</vt:lpstr>
      <vt:lpstr>Cali</vt:lpstr>
      <vt:lpstr>Colo</vt:lpstr>
      <vt:lpstr>Conn</vt:lpstr>
      <vt:lpstr>Dela</vt:lpstr>
      <vt:lpstr>Flor</vt:lpstr>
      <vt:lpstr>Geor</vt:lpstr>
      <vt:lpstr>Hawa</vt:lpstr>
      <vt:lpstr>Idah</vt:lpstr>
      <vt:lpstr>Illi</vt:lpstr>
      <vt:lpstr>Indi</vt:lpstr>
      <vt:lpstr>Iowa</vt:lpstr>
      <vt:lpstr>Kans</vt:lpstr>
      <vt:lpstr>Kent</vt:lpstr>
      <vt:lpstr>Loui</vt:lpstr>
      <vt:lpstr>Main</vt:lpstr>
      <vt:lpstr>Mary</vt:lpstr>
      <vt:lpstr>Mass</vt:lpstr>
      <vt:lpstr>Mich</vt:lpstr>
      <vt:lpstr>Minn</vt:lpstr>
      <vt:lpstr>Misi</vt:lpstr>
      <vt:lpstr>Miso</vt:lpstr>
      <vt:lpstr>Mont</vt:lpstr>
      <vt:lpstr>Nebr</vt:lpstr>
      <vt:lpstr>Neva</vt:lpstr>
      <vt:lpstr>NewH</vt:lpstr>
      <vt:lpstr>NewJ</vt:lpstr>
      <vt:lpstr>NewM</vt:lpstr>
      <vt:lpstr>NewY</vt:lpstr>
      <vt:lpstr>NoCa</vt:lpstr>
      <vt:lpstr>NoDa</vt:lpstr>
      <vt:lpstr>Ohio</vt:lpstr>
      <vt:lpstr>Okla</vt:lpstr>
      <vt:lpstr>Oreg</vt:lpstr>
      <vt:lpstr>Penn</vt:lpstr>
      <vt:lpstr>RhIs</vt:lpstr>
      <vt:lpstr>SoCa</vt:lpstr>
      <vt:lpstr>SoDa</vt:lpstr>
      <vt:lpstr>Tenn</vt:lpstr>
      <vt:lpstr>Texa</vt:lpstr>
      <vt:lpstr>Utah</vt:lpstr>
      <vt:lpstr>Verm</vt:lpstr>
      <vt:lpstr>Virg</vt:lpstr>
      <vt:lpstr>Wash</vt:lpstr>
      <vt:lpstr>WVir</vt:lpstr>
      <vt:lpstr>Wisc</vt:lpstr>
      <vt:lpstr>Wyom</vt:lpstr>
      <vt:lpstr>Sheet1</vt:lpstr>
      <vt:lpstr>Sheet2</vt:lpstr>
      <vt:lpstr>Sheet3</vt:lpstr>
      <vt:lpstr>Sheet4</vt:lpstr>
      <vt:lpstr>Sheet5</vt:lpstr>
      <vt:lpstr>Sheet6</vt:lpstr>
      <vt:lpstr>Sheet7</vt:lpstr>
      <vt:lpstr>Sheet8</vt:lpstr>
      <vt:lpstr>Sheet9</vt:lpstr>
      <vt:lpstr>Sheet10</vt:lpstr>
      <vt:lpstr>Data</vt:lpstr>
      <vt:lpstr>Alab!Print_Area</vt:lpstr>
      <vt:lpstr>Alas!Print_Area</vt:lpstr>
      <vt:lpstr>Ariz!Print_Area</vt:lpstr>
      <vt:lpstr>Arka!Print_Area</vt:lpstr>
      <vt:lpstr>Cali!Print_Area</vt:lpstr>
      <vt:lpstr>Colo!Print_Area</vt:lpstr>
      <vt:lpstr>Conn!Print_Area</vt:lpstr>
      <vt:lpstr>Dela!Print_Area</vt:lpstr>
      <vt:lpstr>Flor!Print_Area</vt:lpstr>
      <vt:lpstr>Geor!Print_Area</vt:lpstr>
      <vt:lpstr>Hawa!Print_Area</vt:lpstr>
      <vt:lpstr>IBEW4!Print_Area</vt:lpstr>
      <vt:lpstr>Idah!Print_Area</vt:lpstr>
      <vt:lpstr>Illi!Print_Area</vt:lpstr>
      <vt:lpstr>Indi!Print_Area</vt:lpstr>
      <vt:lpstr>Iowa!Print_Area</vt:lpstr>
      <vt:lpstr>Kans!Print_Area</vt:lpstr>
      <vt:lpstr>Kent!Print_Area</vt:lpstr>
      <vt:lpstr>Loui!Print_Area</vt:lpstr>
      <vt:lpstr>Main!Print_Area</vt:lpstr>
      <vt:lpstr>Mary!Print_Area</vt:lpstr>
      <vt:lpstr>Mass!Print_Area</vt:lpstr>
      <vt:lpstr>Mich!Print_Area</vt:lpstr>
      <vt:lpstr>Minn!Print_Area</vt:lpstr>
      <vt:lpstr>Misi!Print_Area</vt:lpstr>
      <vt:lpstr>Miso!Print_Area</vt:lpstr>
      <vt:lpstr>Mont!Print_Area</vt:lpstr>
      <vt:lpstr>NATIONAL!Print_Area</vt:lpstr>
      <vt:lpstr>Nebr!Print_Area</vt:lpstr>
      <vt:lpstr>NECA4!Print_Area</vt:lpstr>
      <vt:lpstr>NECA5!Print_Area</vt:lpstr>
      <vt:lpstr>NECA6!Print_Area</vt:lpstr>
      <vt:lpstr>NECA7!Print_Area</vt:lpstr>
      <vt:lpstr>NECA8!Print_Area</vt:lpstr>
      <vt:lpstr>NECA9!Print_Area</vt:lpstr>
      <vt:lpstr>Neva!Print_Area</vt:lpstr>
      <vt:lpstr>NewH!Print_Area</vt:lpstr>
      <vt:lpstr>NewJ!Print_Area</vt:lpstr>
      <vt:lpstr>NewM!Print_Area</vt:lpstr>
      <vt:lpstr>NewY!Print_Area</vt:lpstr>
      <vt:lpstr>NoCa!Print_Area</vt:lpstr>
      <vt:lpstr>NoDa!Print_Area</vt:lpstr>
      <vt:lpstr>Ohio!Print_Area</vt:lpstr>
      <vt:lpstr>Okla!Print_Area</vt:lpstr>
      <vt:lpstr>Oreg!Print_Area</vt:lpstr>
      <vt:lpstr>Penn!Print_Area</vt:lpstr>
      <vt:lpstr>RhIs!Print_Area</vt:lpstr>
      <vt:lpstr>SoCa!Print_Area</vt:lpstr>
      <vt:lpstr>SoDa!Print_Area</vt:lpstr>
      <vt:lpstr>Tenn!Print_Area</vt:lpstr>
      <vt:lpstr>Texa!Print_Area</vt:lpstr>
      <vt:lpstr>Utah!Print_Area</vt:lpstr>
      <vt:lpstr>Verm!Print_Area</vt:lpstr>
      <vt:lpstr>Virg!Print_Area</vt:lpstr>
      <vt:lpstr>Wash!Print_Area</vt:lpstr>
      <vt:lpstr>Wisc!Print_Area</vt:lpstr>
      <vt:lpstr>WVir!Print_Area</vt:lpstr>
      <vt:lpstr>Wyom!Print_Area</vt:lpstr>
    </vt:vector>
  </TitlesOfParts>
  <Company>NECA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McGuffin</dc:creator>
  <cp:lastModifiedBy>Wells, Germaine</cp:lastModifiedBy>
  <cp:lastPrinted>2019-10-08T15:15:49Z</cp:lastPrinted>
  <dcterms:created xsi:type="dcterms:W3CDTF">1999-12-02T19:13:08Z</dcterms:created>
  <dcterms:modified xsi:type="dcterms:W3CDTF">2020-01-02T16:48:05Z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ullCircleBudget.WB.Disabled">
    <vt:bool>true</vt:bool>
  </property>
</Properties>
</file>